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00" windowWidth="23064" windowHeight="4848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</definedNames>
  <calcPr calcId="145621"/>
</workbook>
</file>

<file path=xl/calcChain.xml><?xml version="1.0" encoding="utf-8"?>
<calcChain xmlns="http://schemas.openxmlformats.org/spreadsheetml/2006/main">
  <c r="C46" i="1" l="1"/>
  <c r="C28" i="1"/>
  <c r="C56" i="1" l="1"/>
  <c r="C58" i="1" l="1"/>
  <c r="C40" i="1"/>
  <c r="C39" i="1"/>
  <c r="C35" i="1"/>
  <c r="C33" i="1"/>
  <c r="L116" i="1"/>
  <c r="C47" i="1" l="1"/>
  <c r="C74" i="1" l="1"/>
  <c r="C57" i="1"/>
  <c r="C65" i="1" l="1"/>
  <c r="C66" i="1"/>
  <c r="C50" i="1" l="1"/>
  <c r="AA118" i="1" l="1"/>
  <c r="G76" i="1" l="1"/>
  <c r="D76" i="1" s="1"/>
  <c r="G67" i="1"/>
  <c r="D67" i="1" s="1"/>
  <c r="G59" i="1"/>
  <c r="D59" i="1" s="1"/>
  <c r="H74" i="1"/>
  <c r="E74" i="1"/>
  <c r="E65" i="1"/>
  <c r="R117" i="1"/>
  <c r="D77" i="1"/>
  <c r="C53" i="1"/>
  <c r="H57" i="1"/>
  <c r="E57" i="1"/>
  <c r="AE12" i="1"/>
  <c r="T67" i="1"/>
  <c r="AD12" i="1"/>
  <c r="Q67" i="1"/>
  <c r="Z59" i="1"/>
  <c r="W59" i="1"/>
  <c r="K60" i="1"/>
  <c r="L60" i="1"/>
  <c r="T60" i="1"/>
  <c r="U60" i="1"/>
  <c r="U117" i="1" s="1"/>
  <c r="W60" i="1"/>
  <c r="X60" i="1"/>
  <c r="Z60" i="1"/>
  <c r="AA60" i="1"/>
  <c r="AB12" i="1"/>
  <c r="AC12" i="1"/>
  <c r="U30" i="1"/>
  <c r="X30" i="1"/>
  <c r="AA30" i="1"/>
  <c r="R31" i="1"/>
  <c r="U31" i="1"/>
  <c r="X31" i="1"/>
  <c r="AA31" i="1"/>
  <c r="R32" i="1"/>
  <c r="U32" i="1"/>
  <c r="X32" i="1"/>
  <c r="AA32" i="1"/>
  <c r="L33" i="1"/>
  <c r="O33" i="1"/>
  <c r="AF12" i="1"/>
  <c r="AG12" i="1"/>
  <c r="O34" i="1"/>
  <c r="R34" i="1"/>
  <c r="U34" i="1"/>
  <c r="X34" i="1"/>
  <c r="AA34" i="1"/>
  <c r="L35" i="1"/>
  <c r="O35" i="1"/>
  <c r="G35" i="1" s="1"/>
  <c r="D35" i="1" s="1"/>
  <c r="R35" i="1"/>
  <c r="L36" i="1"/>
  <c r="R36" i="1"/>
  <c r="U36" i="1"/>
  <c r="X36" i="1"/>
  <c r="AA36" i="1"/>
  <c r="AA38" i="1"/>
  <c r="L40" i="1"/>
  <c r="O41" i="1"/>
  <c r="R41" i="1"/>
  <c r="U41" i="1"/>
  <c r="X41" i="1"/>
  <c r="AA41" i="1"/>
  <c r="L42" i="1"/>
  <c r="X42" i="1"/>
  <c r="AA42" i="1"/>
  <c r="L43" i="1"/>
  <c r="R43" i="1"/>
  <c r="U43" i="1"/>
  <c r="X43" i="1"/>
  <c r="AA43" i="1"/>
  <c r="L44" i="1"/>
  <c r="R44" i="1"/>
  <c r="U44" i="1"/>
  <c r="X44" i="1"/>
  <c r="AA44" i="1"/>
  <c r="G44" i="1" s="1"/>
  <c r="D44" i="1" s="1"/>
  <c r="O45" i="1"/>
  <c r="R45" i="1"/>
  <c r="U45" i="1"/>
  <c r="X45" i="1"/>
  <c r="AA45" i="1"/>
  <c r="L46" i="1"/>
  <c r="O46" i="1"/>
  <c r="X46" i="1"/>
  <c r="AA46" i="1"/>
  <c r="L47" i="1"/>
  <c r="O47" i="1"/>
  <c r="R47" i="1"/>
  <c r="U47" i="1"/>
  <c r="R48" i="1"/>
  <c r="U48" i="1"/>
  <c r="X48" i="1"/>
  <c r="AA48" i="1"/>
  <c r="L49" i="1"/>
  <c r="O49" i="1"/>
  <c r="X49" i="1"/>
  <c r="AA49" i="1"/>
  <c r="L50" i="1"/>
  <c r="O50" i="1"/>
  <c r="X50" i="1"/>
  <c r="AA50" i="1"/>
  <c r="L51" i="1"/>
  <c r="O51" i="1"/>
  <c r="R51" i="1"/>
  <c r="U51" i="1"/>
  <c r="L52" i="1"/>
  <c r="O52" i="1"/>
  <c r="R52" i="1"/>
  <c r="U52" i="1"/>
  <c r="X52" i="1"/>
  <c r="L53" i="1"/>
  <c r="G53" i="1" s="1"/>
  <c r="D53" i="1" s="1"/>
  <c r="O53" i="1"/>
  <c r="R53" i="1"/>
  <c r="U53" i="1"/>
  <c r="L54" i="1"/>
  <c r="O54" i="1"/>
  <c r="U54" i="1"/>
  <c r="X54" i="1"/>
  <c r="AA54" i="1"/>
  <c r="L55" i="1"/>
  <c r="O55" i="1"/>
  <c r="X55" i="1"/>
  <c r="AA55" i="1"/>
  <c r="G61" i="1"/>
  <c r="D61" i="1" s="1"/>
  <c r="L62" i="1"/>
  <c r="U62" i="1"/>
  <c r="X62" i="1"/>
  <c r="AA62" i="1"/>
  <c r="L64" i="1"/>
  <c r="O64" i="1"/>
  <c r="R64" i="1"/>
  <c r="AA64" i="1"/>
  <c r="L66" i="1"/>
  <c r="AA66" i="1"/>
  <c r="G66" i="1" s="1"/>
  <c r="D66" i="1" s="1"/>
  <c r="L72" i="1"/>
  <c r="O72" i="1"/>
  <c r="X72" i="1"/>
  <c r="AA72" i="1"/>
  <c r="L75" i="1"/>
  <c r="O75" i="1"/>
  <c r="R75" i="1"/>
  <c r="U75" i="1"/>
  <c r="L79" i="1"/>
  <c r="D79" i="1"/>
  <c r="O79" i="1"/>
  <c r="R79" i="1"/>
  <c r="X79" i="1"/>
  <c r="L81" i="1"/>
  <c r="O81" i="1"/>
  <c r="R81" i="1"/>
  <c r="U81" i="1"/>
  <c r="X81" i="1"/>
  <c r="AA81" i="1"/>
  <c r="L82" i="1"/>
  <c r="O82" i="1"/>
  <c r="R82" i="1"/>
  <c r="U82" i="1"/>
  <c r="X82" i="1"/>
  <c r="AA82" i="1"/>
  <c r="L83" i="1"/>
  <c r="O83" i="1"/>
  <c r="R83" i="1"/>
  <c r="U83" i="1"/>
  <c r="X83" i="1"/>
  <c r="AA83" i="1"/>
  <c r="G83" i="1" s="1"/>
  <c r="D83" i="1" s="1"/>
  <c r="L85" i="1"/>
  <c r="O85" i="1"/>
  <c r="R85" i="1"/>
  <c r="AA85" i="1"/>
  <c r="L87" i="1"/>
  <c r="O87" i="1"/>
  <c r="R87" i="1"/>
  <c r="L89" i="1"/>
  <c r="O89" i="1"/>
  <c r="R89" i="1"/>
  <c r="U89" i="1"/>
  <c r="X89" i="1"/>
  <c r="AA89" i="1"/>
  <c r="U90" i="1"/>
  <c r="X90" i="1"/>
  <c r="AA90" i="1"/>
  <c r="L91" i="1"/>
  <c r="O91" i="1"/>
  <c r="R91" i="1"/>
  <c r="U91" i="1"/>
  <c r="X91" i="1"/>
  <c r="AA91" i="1"/>
  <c r="L93" i="1"/>
  <c r="O93" i="1"/>
  <c r="R93" i="1"/>
  <c r="L95" i="1"/>
  <c r="O95" i="1"/>
  <c r="R95" i="1"/>
  <c r="U95" i="1"/>
  <c r="AA95" i="1"/>
  <c r="O25" i="1"/>
  <c r="R25" i="1"/>
  <c r="U25" i="1"/>
  <c r="X25" i="1"/>
  <c r="AA25" i="1"/>
  <c r="L26" i="1"/>
  <c r="U26" i="1"/>
  <c r="X26" i="1"/>
  <c r="AA26" i="1"/>
  <c r="G26" i="1" s="1"/>
  <c r="D26" i="1" s="1"/>
  <c r="X27" i="1"/>
  <c r="G27" i="1" s="1"/>
  <c r="D27" i="1" s="1"/>
  <c r="L15" i="1"/>
  <c r="O15" i="1"/>
  <c r="R15" i="1"/>
  <c r="R116" i="1" s="1"/>
  <c r="U15" i="1"/>
  <c r="U96" i="1" s="1"/>
  <c r="L16" i="1"/>
  <c r="O16" i="1"/>
  <c r="R16" i="1"/>
  <c r="U16" i="1"/>
  <c r="O17" i="1"/>
  <c r="R17" i="1"/>
  <c r="U17" i="1"/>
  <c r="X17" i="1"/>
  <c r="X96" i="1" s="1"/>
  <c r="AA17" i="1"/>
  <c r="R20" i="1"/>
  <c r="U20" i="1"/>
  <c r="X20" i="1"/>
  <c r="AA20" i="1"/>
  <c r="O21" i="1"/>
  <c r="R21" i="1"/>
  <c r="U21" i="1"/>
  <c r="X21" i="1"/>
  <c r="AA21" i="1"/>
  <c r="R22" i="1"/>
  <c r="R23" i="1"/>
  <c r="R37" i="1"/>
  <c r="U22" i="1"/>
  <c r="U23" i="1"/>
  <c r="U37" i="1"/>
  <c r="X22" i="1"/>
  <c r="X23" i="1"/>
  <c r="X37" i="1"/>
  <c r="AA22" i="1"/>
  <c r="AA23" i="1"/>
  <c r="AA37" i="1"/>
  <c r="H37" i="1"/>
  <c r="H29" i="1" s="1"/>
  <c r="H65" i="1"/>
  <c r="H56" i="1" s="1"/>
  <c r="H80" i="1"/>
  <c r="H88" i="1"/>
  <c r="H24" i="1"/>
  <c r="H14" i="1"/>
  <c r="E37" i="1"/>
  <c r="E29" i="1" s="1"/>
  <c r="E80" i="1"/>
  <c r="E88" i="1"/>
  <c r="E24" i="1"/>
  <c r="E14" i="1"/>
  <c r="L22" i="1"/>
  <c r="L23" i="1"/>
  <c r="L37" i="1"/>
  <c r="O22" i="1"/>
  <c r="O23" i="1"/>
  <c r="O37" i="1"/>
  <c r="C38" i="1"/>
  <c r="C18" i="1"/>
  <c r="Z55" i="1"/>
  <c r="W55" i="1"/>
  <c r="T55" i="1"/>
  <c r="Q55" i="1"/>
  <c r="N55" i="1"/>
  <c r="K55" i="1"/>
  <c r="K82" i="1"/>
  <c r="N82" i="1"/>
  <c r="Q82" i="1"/>
  <c r="T82" i="1"/>
  <c r="W82" i="1"/>
  <c r="Z82" i="1"/>
  <c r="K83" i="1"/>
  <c r="N83" i="1"/>
  <c r="Q83" i="1"/>
  <c r="T83" i="1"/>
  <c r="W83" i="1"/>
  <c r="Z83" i="1"/>
  <c r="C75" i="1"/>
  <c r="C49" i="1"/>
  <c r="C48" i="1"/>
  <c r="K47" i="1"/>
  <c r="N47" i="1"/>
  <c r="Q47" i="1"/>
  <c r="T47" i="1"/>
  <c r="W47" i="1"/>
  <c r="Z47" i="1"/>
  <c r="K48" i="1"/>
  <c r="N48" i="1"/>
  <c r="Q48" i="1"/>
  <c r="T48" i="1"/>
  <c r="W48" i="1"/>
  <c r="Z48" i="1"/>
  <c r="K49" i="1"/>
  <c r="N49" i="1"/>
  <c r="Q49" i="1"/>
  <c r="T49" i="1"/>
  <c r="W49" i="1"/>
  <c r="Z49" i="1"/>
  <c r="K50" i="1"/>
  <c r="N50" i="1"/>
  <c r="Q50" i="1"/>
  <c r="T50" i="1"/>
  <c r="W50" i="1"/>
  <c r="Z50" i="1"/>
  <c r="K51" i="1"/>
  <c r="N51" i="1"/>
  <c r="Q51" i="1"/>
  <c r="T51" i="1"/>
  <c r="W51" i="1"/>
  <c r="Z51" i="1"/>
  <c r="K52" i="1"/>
  <c r="N52" i="1"/>
  <c r="Q52" i="1"/>
  <c r="T52" i="1"/>
  <c r="W52" i="1"/>
  <c r="Z52" i="1"/>
  <c r="K53" i="1"/>
  <c r="N53" i="1"/>
  <c r="Q53" i="1"/>
  <c r="T53" i="1"/>
  <c r="W53" i="1"/>
  <c r="Z53" i="1"/>
  <c r="K54" i="1"/>
  <c r="N54" i="1"/>
  <c r="Q54" i="1"/>
  <c r="T54" i="1"/>
  <c r="W54" i="1"/>
  <c r="Z54" i="1"/>
  <c r="K39" i="1"/>
  <c r="N39" i="1"/>
  <c r="Q39" i="1"/>
  <c r="T39" i="1"/>
  <c r="W39" i="1"/>
  <c r="Z39" i="1"/>
  <c r="K40" i="1"/>
  <c r="N40" i="1"/>
  <c r="Q40" i="1"/>
  <c r="T40" i="1"/>
  <c r="W40" i="1"/>
  <c r="Z40" i="1"/>
  <c r="K41" i="1"/>
  <c r="N41" i="1"/>
  <c r="Q41" i="1"/>
  <c r="T41" i="1"/>
  <c r="W41" i="1"/>
  <c r="Z41" i="1"/>
  <c r="K42" i="1"/>
  <c r="N42" i="1"/>
  <c r="Q42" i="1"/>
  <c r="T42" i="1"/>
  <c r="W42" i="1"/>
  <c r="Z42" i="1"/>
  <c r="K43" i="1"/>
  <c r="N43" i="1"/>
  <c r="Q43" i="1"/>
  <c r="T43" i="1"/>
  <c r="W43" i="1"/>
  <c r="Z43" i="1"/>
  <c r="K44" i="1"/>
  <c r="N44" i="1"/>
  <c r="Q44" i="1"/>
  <c r="T44" i="1"/>
  <c r="W44" i="1"/>
  <c r="Z44" i="1"/>
  <c r="K45" i="1"/>
  <c r="N45" i="1"/>
  <c r="Q45" i="1"/>
  <c r="T45" i="1"/>
  <c r="W45" i="1"/>
  <c r="Z45" i="1"/>
  <c r="K46" i="1"/>
  <c r="N46" i="1"/>
  <c r="Q46" i="1"/>
  <c r="T46" i="1"/>
  <c r="W46" i="1"/>
  <c r="Z46" i="1"/>
  <c r="C32" i="1"/>
  <c r="C31" i="1"/>
  <c r="C30" i="1"/>
  <c r="C14" i="1"/>
  <c r="C20" i="1"/>
  <c r="AA110" i="1"/>
  <c r="G110" i="1" s="1"/>
  <c r="D110" i="1" s="1"/>
  <c r="Z110" i="1"/>
  <c r="W110" i="1"/>
  <c r="U110" i="1"/>
  <c r="T110" i="1"/>
  <c r="R110" i="1"/>
  <c r="Q110" i="1"/>
  <c r="O110" i="1"/>
  <c r="N110" i="1"/>
  <c r="L110" i="1"/>
  <c r="K110" i="1"/>
  <c r="R109" i="1"/>
  <c r="Q109" i="1"/>
  <c r="O109" i="1"/>
  <c r="N109" i="1"/>
  <c r="L109" i="1"/>
  <c r="K109" i="1"/>
  <c r="R108" i="1"/>
  <c r="Q108" i="1"/>
  <c r="O108" i="1"/>
  <c r="N108" i="1"/>
  <c r="L108" i="1"/>
  <c r="G108" i="1" s="1"/>
  <c r="D108" i="1" s="1"/>
  <c r="K108" i="1"/>
  <c r="AA107" i="1"/>
  <c r="Z107" i="1"/>
  <c r="X107" i="1"/>
  <c r="U107" i="1"/>
  <c r="T107" i="1"/>
  <c r="R107" i="1"/>
  <c r="Q107" i="1"/>
  <c r="O107" i="1"/>
  <c r="N107" i="1"/>
  <c r="L107" i="1"/>
  <c r="K107" i="1"/>
  <c r="Z106" i="1"/>
  <c r="W106" i="1"/>
  <c r="U106" i="1"/>
  <c r="T106" i="1"/>
  <c r="R106" i="1"/>
  <c r="Q106" i="1"/>
  <c r="O106" i="1"/>
  <c r="N106" i="1"/>
  <c r="L106" i="1"/>
  <c r="K106" i="1"/>
  <c r="C106" i="1"/>
  <c r="Z105" i="1"/>
  <c r="W105" i="1"/>
  <c r="T105" i="1"/>
  <c r="C105" i="1"/>
  <c r="Z104" i="1"/>
  <c r="W104" i="1"/>
  <c r="U104" i="1"/>
  <c r="T104" i="1"/>
  <c r="R104" i="1"/>
  <c r="Q104" i="1"/>
  <c r="O104" i="1"/>
  <c r="N104" i="1"/>
  <c r="L104" i="1"/>
  <c r="K104" i="1"/>
  <c r="C104" i="1"/>
  <c r="AA103" i="1"/>
  <c r="X103" i="1"/>
  <c r="W103" i="1"/>
  <c r="U103" i="1"/>
  <c r="T103" i="1"/>
  <c r="R103" i="1"/>
  <c r="Q103" i="1"/>
  <c r="O103" i="1"/>
  <c r="N103" i="1"/>
  <c r="L103" i="1"/>
  <c r="K103" i="1"/>
  <c r="H103" i="1"/>
  <c r="E103" i="1"/>
  <c r="C103" i="1"/>
  <c r="C88" i="1"/>
  <c r="C91" i="1"/>
  <c r="C90" i="1"/>
  <c r="C89" i="1"/>
  <c r="C24" i="1"/>
  <c r="O68" i="1"/>
  <c r="O117" i="1" s="1"/>
  <c r="O71" i="1"/>
  <c r="Y101" i="1"/>
  <c r="AA101" i="1" s="1"/>
  <c r="V101" i="1"/>
  <c r="W101" i="1" s="1"/>
  <c r="P101" i="1"/>
  <c r="R101" i="1" s="1"/>
  <c r="M101" i="1"/>
  <c r="O101" i="1" s="1"/>
  <c r="J101" i="1"/>
  <c r="L101" i="1" s="1"/>
  <c r="I96" i="1"/>
  <c r="I112" i="1" s="1"/>
  <c r="K25" i="1"/>
  <c r="K26" i="1"/>
  <c r="Z90" i="1"/>
  <c r="W90" i="1"/>
  <c r="T90" i="1"/>
  <c r="T27" i="1"/>
  <c r="W27" i="1"/>
  <c r="Q58" i="1"/>
  <c r="T58" i="1"/>
  <c r="W58" i="1"/>
  <c r="Z58" i="1"/>
  <c r="K62" i="1"/>
  <c r="N62" i="1"/>
  <c r="Q62" i="1"/>
  <c r="T62" i="1"/>
  <c r="W62" i="1"/>
  <c r="Z62" i="1"/>
  <c r="K63" i="1"/>
  <c r="L63" i="1"/>
  <c r="N63" i="1"/>
  <c r="O63" i="1"/>
  <c r="Q63" i="1"/>
  <c r="R63" i="1"/>
  <c r="Z63" i="1"/>
  <c r="AA63" i="1"/>
  <c r="K64" i="1"/>
  <c r="N64" i="1"/>
  <c r="Q64" i="1"/>
  <c r="T64" i="1"/>
  <c r="W64" i="1"/>
  <c r="Z64" i="1"/>
  <c r="K65" i="1"/>
  <c r="L65" i="1"/>
  <c r="N65" i="1"/>
  <c r="O65" i="1"/>
  <c r="R65" i="1"/>
  <c r="U65" i="1"/>
  <c r="X65" i="1"/>
  <c r="Z65" i="1"/>
  <c r="AA65" i="1"/>
  <c r="K66" i="1"/>
  <c r="N66" i="1"/>
  <c r="Q66" i="1"/>
  <c r="T66" i="1"/>
  <c r="W66" i="1"/>
  <c r="Z66" i="1"/>
  <c r="K68" i="1"/>
  <c r="L68" i="1"/>
  <c r="W68" i="1"/>
  <c r="X68" i="1"/>
  <c r="Z68" i="1"/>
  <c r="AA68" i="1"/>
  <c r="K71" i="1"/>
  <c r="L71" i="1"/>
  <c r="N71" i="1"/>
  <c r="R71" i="1"/>
  <c r="W71" i="1"/>
  <c r="X71" i="1"/>
  <c r="Z71" i="1"/>
  <c r="AA71" i="1"/>
  <c r="K72" i="1"/>
  <c r="N72" i="1"/>
  <c r="Q72" i="1"/>
  <c r="T72" i="1"/>
  <c r="W72" i="1"/>
  <c r="Z72" i="1"/>
  <c r="K74" i="1"/>
  <c r="L74" i="1"/>
  <c r="N74" i="1"/>
  <c r="O74" i="1"/>
  <c r="Q74" i="1"/>
  <c r="R74" i="1"/>
  <c r="T74" i="1"/>
  <c r="U74" i="1"/>
  <c r="X74" i="1"/>
  <c r="AA74" i="1"/>
  <c r="K75" i="1"/>
  <c r="N75" i="1"/>
  <c r="Q75" i="1"/>
  <c r="T75" i="1"/>
  <c r="W75" i="1"/>
  <c r="Z75" i="1"/>
  <c r="K78" i="1"/>
  <c r="L78" i="1"/>
  <c r="N78" i="1"/>
  <c r="O78" i="1"/>
  <c r="Q78" i="1"/>
  <c r="R78" i="1"/>
  <c r="U78" i="1"/>
  <c r="W78" i="1"/>
  <c r="K79" i="1"/>
  <c r="N79" i="1"/>
  <c r="Q79" i="1"/>
  <c r="T79" i="1"/>
  <c r="W79" i="1"/>
  <c r="Z79" i="1"/>
  <c r="K80" i="1"/>
  <c r="L80" i="1"/>
  <c r="N80" i="1"/>
  <c r="O80" i="1"/>
  <c r="Q80" i="1"/>
  <c r="R80" i="1"/>
  <c r="T80" i="1"/>
  <c r="U80" i="1"/>
  <c r="X80" i="1"/>
  <c r="AA80" i="1"/>
  <c r="K81" i="1"/>
  <c r="N81" i="1"/>
  <c r="Q81" i="1"/>
  <c r="T81" i="1"/>
  <c r="W81" i="1"/>
  <c r="Z81" i="1"/>
  <c r="K84" i="1"/>
  <c r="L84" i="1"/>
  <c r="N84" i="1"/>
  <c r="O84" i="1"/>
  <c r="Q84" i="1"/>
  <c r="R84" i="1"/>
  <c r="R86" i="1"/>
  <c r="R92" i="1"/>
  <c r="R97" i="1" s="1"/>
  <c r="R94" i="1"/>
  <c r="U84" i="1"/>
  <c r="Z84" i="1"/>
  <c r="AA84" i="1"/>
  <c r="K85" i="1"/>
  <c r="N85" i="1"/>
  <c r="Q85" i="1"/>
  <c r="T85" i="1"/>
  <c r="W85" i="1"/>
  <c r="Z85" i="1"/>
  <c r="K86" i="1"/>
  <c r="L86" i="1"/>
  <c r="N86" i="1"/>
  <c r="O86" i="1"/>
  <c r="Q86" i="1"/>
  <c r="U86" i="1"/>
  <c r="X86" i="1"/>
  <c r="AA86" i="1"/>
  <c r="K87" i="1"/>
  <c r="N87" i="1"/>
  <c r="Q87" i="1"/>
  <c r="T87" i="1"/>
  <c r="W87" i="1"/>
  <c r="Z87" i="1"/>
  <c r="K88" i="1"/>
  <c r="L88" i="1"/>
  <c r="N88" i="1"/>
  <c r="O88" i="1"/>
  <c r="Q88" i="1"/>
  <c r="R88" i="1"/>
  <c r="T88" i="1"/>
  <c r="U88" i="1"/>
  <c r="W88" i="1"/>
  <c r="X88" i="1"/>
  <c r="AA88" i="1"/>
  <c r="K89" i="1"/>
  <c r="N89" i="1"/>
  <c r="Q89" i="1"/>
  <c r="T89" i="1"/>
  <c r="W89" i="1"/>
  <c r="Z89" i="1"/>
  <c r="K91" i="1"/>
  <c r="N91" i="1"/>
  <c r="Q91" i="1"/>
  <c r="T91" i="1"/>
  <c r="W91" i="1"/>
  <c r="Z91" i="1"/>
  <c r="K92" i="1"/>
  <c r="L92" i="1"/>
  <c r="N92" i="1"/>
  <c r="O92" i="1"/>
  <c r="Q92" i="1"/>
  <c r="T92" i="1"/>
  <c r="U92" i="1"/>
  <c r="X92" i="1"/>
  <c r="Z92" i="1"/>
  <c r="AA92" i="1"/>
  <c r="K93" i="1"/>
  <c r="N93" i="1"/>
  <c r="Q93" i="1"/>
  <c r="K94" i="1"/>
  <c r="L94" i="1"/>
  <c r="N94" i="1"/>
  <c r="O94" i="1"/>
  <c r="O97" i="1" s="1"/>
  <c r="Q94" i="1"/>
  <c r="K95" i="1"/>
  <c r="N95" i="1"/>
  <c r="Q95" i="1"/>
  <c r="T95" i="1"/>
  <c r="W95" i="1"/>
  <c r="Z95" i="1"/>
  <c r="K96" i="1"/>
  <c r="N96" i="1"/>
  <c r="Q96" i="1"/>
  <c r="T96" i="1"/>
  <c r="W96" i="1"/>
  <c r="Z96" i="1"/>
  <c r="K97" i="1"/>
  <c r="L97" i="1"/>
  <c r="N97" i="1"/>
  <c r="Q97" i="1"/>
  <c r="T97" i="1"/>
  <c r="W97" i="1"/>
  <c r="Z97" i="1"/>
  <c r="K98" i="1"/>
  <c r="L98" i="1"/>
  <c r="N98" i="1"/>
  <c r="Q98" i="1"/>
  <c r="T98" i="1"/>
  <c r="W98" i="1"/>
  <c r="Z98" i="1"/>
  <c r="K99" i="1"/>
  <c r="L99" i="1"/>
  <c r="N99" i="1"/>
  <c r="O99" i="1"/>
  <c r="Q99" i="1"/>
  <c r="R99" i="1"/>
  <c r="T99" i="1"/>
  <c r="U99" i="1"/>
  <c r="W99" i="1"/>
  <c r="X99" i="1"/>
  <c r="Z99" i="1"/>
  <c r="AA99" i="1"/>
  <c r="K100" i="1"/>
  <c r="L100" i="1"/>
  <c r="N100" i="1"/>
  <c r="O100" i="1"/>
  <c r="Q100" i="1"/>
  <c r="R100" i="1"/>
  <c r="T100" i="1"/>
  <c r="U100" i="1"/>
  <c r="W100" i="1"/>
  <c r="X100" i="1"/>
  <c r="Z100" i="1"/>
  <c r="AA100" i="1"/>
  <c r="K102" i="1"/>
  <c r="L102" i="1"/>
  <c r="N102" i="1"/>
  <c r="O102" i="1"/>
  <c r="Q102" i="1"/>
  <c r="R102" i="1"/>
  <c r="T102" i="1"/>
  <c r="U102" i="1"/>
  <c r="W102" i="1"/>
  <c r="X102" i="1"/>
  <c r="Z102" i="1"/>
  <c r="AA102" i="1"/>
  <c r="K56" i="1"/>
  <c r="L56" i="1"/>
  <c r="N56" i="1"/>
  <c r="O56" i="1"/>
  <c r="Q56" i="1"/>
  <c r="R56" i="1"/>
  <c r="T56" i="1"/>
  <c r="U56" i="1"/>
  <c r="W56" i="1"/>
  <c r="X56" i="1"/>
  <c r="Z56" i="1"/>
  <c r="AA56" i="1"/>
  <c r="AA96" i="1" s="1"/>
  <c r="K57" i="1"/>
  <c r="L57" i="1"/>
  <c r="N57" i="1"/>
  <c r="O57" i="1"/>
  <c r="Q57" i="1"/>
  <c r="R57" i="1"/>
  <c r="T57" i="1"/>
  <c r="U57" i="1"/>
  <c r="X57" i="1"/>
  <c r="AA57" i="1"/>
  <c r="Z38" i="1"/>
  <c r="Z37" i="1"/>
  <c r="Z36" i="1"/>
  <c r="Z35" i="1"/>
  <c r="Z34" i="1"/>
  <c r="Z33" i="1"/>
  <c r="Z32" i="1"/>
  <c r="Z31" i="1"/>
  <c r="W38" i="1"/>
  <c r="W37" i="1"/>
  <c r="W36" i="1"/>
  <c r="W35" i="1"/>
  <c r="W34" i="1"/>
  <c r="W33" i="1"/>
  <c r="W32" i="1"/>
  <c r="W31" i="1"/>
  <c r="T38" i="1"/>
  <c r="T37" i="1"/>
  <c r="T36" i="1"/>
  <c r="T35" i="1"/>
  <c r="T34" i="1"/>
  <c r="T33" i="1"/>
  <c r="T32" i="1"/>
  <c r="T31" i="1"/>
  <c r="Q38" i="1"/>
  <c r="Q37" i="1"/>
  <c r="Q36" i="1"/>
  <c r="Q35" i="1"/>
  <c r="Q34" i="1"/>
  <c r="Q33" i="1"/>
  <c r="Q32" i="1"/>
  <c r="Q31" i="1"/>
  <c r="N38" i="1"/>
  <c r="N37" i="1"/>
  <c r="N36" i="1"/>
  <c r="N35" i="1"/>
  <c r="N34" i="1"/>
  <c r="N33" i="1"/>
  <c r="N32" i="1"/>
  <c r="N31" i="1"/>
  <c r="K38" i="1"/>
  <c r="K37" i="1"/>
  <c r="K36" i="1"/>
  <c r="K35" i="1"/>
  <c r="K34" i="1"/>
  <c r="K33" i="1"/>
  <c r="K32" i="1"/>
  <c r="K31" i="1"/>
  <c r="Z30" i="1"/>
  <c r="W30" i="1"/>
  <c r="T30" i="1"/>
  <c r="Q30" i="1"/>
  <c r="N30" i="1"/>
  <c r="K30" i="1"/>
  <c r="Z24" i="1"/>
  <c r="AA24" i="1"/>
  <c r="Z25" i="1"/>
  <c r="Z26" i="1"/>
  <c r="W20" i="1"/>
  <c r="W21" i="1"/>
  <c r="W22" i="1"/>
  <c r="W23" i="1"/>
  <c r="W24" i="1"/>
  <c r="X24" i="1"/>
  <c r="W25" i="1"/>
  <c r="W26" i="1"/>
  <c r="T20" i="1"/>
  <c r="T21" i="1"/>
  <c r="T22" i="1"/>
  <c r="T23" i="1"/>
  <c r="T24" i="1"/>
  <c r="U24" i="1"/>
  <c r="T25" i="1"/>
  <c r="T26" i="1"/>
  <c r="Q20" i="1"/>
  <c r="Q21" i="1"/>
  <c r="Q22" i="1"/>
  <c r="Q23" i="1"/>
  <c r="Q24" i="1"/>
  <c r="R24" i="1"/>
  <c r="Q25" i="1"/>
  <c r="Q26" i="1"/>
  <c r="O24" i="1"/>
  <c r="O96" i="1" s="1"/>
  <c r="N21" i="1"/>
  <c r="N22" i="1"/>
  <c r="N23" i="1"/>
  <c r="N24" i="1"/>
  <c r="N25" i="1"/>
  <c r="N26" i="1"/>
  <c r="L24" i="1"/>
  <c r="K21" i="1"/>
  <c r="K22" i="1"/>
  <c r="K23" i="1"/>
  <c r="K24" i="1"/>
  <c r="U105" i="1"/>
  <c r="AD15" i="1"/>
  <c r="Z23" i="1"/>
  <c r="Z22" i="1"/>
  <c r="Z21" i="1"/>
  <c r="Z20" i="1"/>
  <c r="Z19" i="1"/>
  <c r="Z18" i="1"/>
  <c r="Z17" i="1"/>
  <c r="W19" i="1"/>
  <c r="W18" i="1"/>
  <c r="W17" i="1"/>
  <c r="W16" i="1"/>
  <c r="T19" i="1"/>
  <c r="T18" i="1"/>
  <c r="T17" i="1"/>
  <c r="T16" i="1"/>
  <c r="Q19" i="1"/>
  <c r="Q18" i="1"/>
  <c r="Q17" i="1"/>
  <c r="Q16" i="1"/>
  <c r="N20" i="1"/>
  <c r="N19" i="1"/>
  <c r="N18" i="1"/>
  <c r="N17" i="1"/>
  <c r="N16" i="1"/>
  <c r="K20" i="1"/>
  <c r="K19" i="1"/>
  <c r="K18" i="1"/>
  <c r="K17" i="1"/>
  <c r="K16" i="1"/>
  <c r="AC15" i="1"/>
  <c r="W15" i="1"/>
  <c r="T15" i="1"/>
  <c r="Q15" i="1"/>
  <c r="N15" i="1"/>
  <c r="K15" i="1"/>
  <c r="Z16" i="1"/>
  <c r="Z15" i="1"/>
  <c r="X106" i="1"/>
  <c r="X105" i="1"/>
  <c r="X104" i="1"/>
  <c r="AA104" i="1"/>
  <c r="AA105" i="1"/>
  <c r="AA106" i="1"/>
  <c r="G58" i="1"/>
  <c r="G57" i="1" s="1"/>
  <c r="G46" i="1"/>
  <c r="D46" i="1"/>
  <c r="S101" i="1"/>
  <c r="T101" i="1" s="1"/>
  <c r="G87" i="1"/>
  <c r="D87" i="1" s="1"/>
  <c r="G64" i="1"/>
  <c r="D64" i="1" s="1"/>
  <c r="G51" i="1"/>
  <c r="D51" i="1" s="1"/>
  <c r="G47" i="1"/>
  <c r="D47" i="1" s="1"/>
  <c r="G95" i="1"/>
  <c r="D95" i="1" s="1"/>
  <c r="G85" i="1"/>
  <c r="D85" i="1" s="1"/>
  <c r="G93" i="1"/>
  <c r="D93" i="1"/>
  <c r="G15" i="1"/>
  <c r="D15" i="1" s="1"/>
  <c r="G16" i="1"/>
  <c r="D16" i="1" s="1"/>
  <c r="G21" i="1"/>
  <c r="D21" i="1"/>
  <c r="G38" i="1"/>
  <c r="D38" i="1" s="1"/>
  <c r="G49" i="1"/>
  <c r="D49" i="1" s="1"/>
  <c r="G19" i="1"/>
  <c r="D19" i="1" s="1"/>
  <c r="G48" i="1"/>
  <c r="D48" i="1"/>
  <c r="G20" i="1"/>
  <c r="D20" i="1" s="1"/>
  <c r="G75" i="1"/>
  <c r="G74" i="1" s="1"/>
  <c r="G40" i="1"/>
  <c r="D40" i="1" s="1"/>
  <c r="G33" i="1"/>
  <c r="D33" i="1" s="1"/>
  <c r="G31" i="1"/>
  <c r="D31" i="1" s="1"/>
  <c r="G36" i="1"/>
  <c r="D36" i="1"/>
  <c r="G91" i="1"/>
  <c r="D91" i="1" s="1"/>
  <c r="L96" i="1"/>
  <c r="G18" i="1"/>
  <c r="D18" i="1" s="1"/>
  <c r="G39" i="1"/>
  <c r="D39" i="1" s="1"/>
  <c r="G82" i="1" l="1"/>
  <c r="D82" i="1" s="1"/>
  <c r="G43" i="1"/>
  <c r="D43" i="1" s="1"/>
  <c r="G30" i="1"/>
  <c r="D30" i="1" s="1"/>
  <c r="G90" i="1"/>
  <c r="D90" i="1" s="1"/>
  <c r="G50" i="1"/>
  <c r="D50" i="1" s="1"/>
  <c r="G89" i="1"/>
  <c r="D89" i="1" s="1"/>
  <c r="D88" i="1" s="1"/>
  <c r="G42" i="1"/>
  <c r="D42" i="1" s="1"/>
  <c r="G81" i="1"/>
  <c r="D81" i="1" s="1"/>
  <c r="D80" i="1" s="1"/>
  <c r="G17" i="1"/>
  <c r="D17" i="1" s="1"/>
  <c r="D14" i="1" s="1"/>
  <c r="X118" i="1"/>
  <c r="G25" i="1"/>
  <c r="D25" i="1" s="1"/>
  <c r="D24" i="1" s="1"/>
  <c r="G62" i="1"/>
  <c r="D62" i="1" s="1"/>
  <c r="G32" i="1"/>
  <c r="D32" i="1" s="1"/>
  <c r="H28" i="1"/>
  <c r="H112" i="1" s="1"/>
  <c r="G78" i="1"/>
  <c r="D78" i="1" s="1"/>
  <c r="G68" i="1"/>
  <c r="D68" i="1" s="1"/>
  <c r="U116" i="1"/>
  <c r="AA117" i="1"/>
  <c r="K101" i="1"/>
  <c r="D75" i="1"/>
  <c r="D74" i="1" s="1"/>
  <c r="Z101" i="1"/>
  <c r="G104" i="1"/>
  <c r="R118" i="1"/>
  <c r="G63" i="1"/>
  <c r="D63" i="1" s="1"/>
  <c r="G106" i="1"/>
  <c r="D106" i="1" s="1"/>
  <c r="G41" i="1"/>
  <c r="G105" i="1"/>
  <c r="D105" i="1" s="1"/>
  <c r="O98" i="1"/>
  <c r="G71" i="1"/>
  <c r="D71" i="1" s="1"/>
  <c r="X97" i="1"/>
  <c r="X98" i="1" s="1"/>
  <c r="V112" i="1"/>
  <c r="AA116" i="1"/>
  <c r="O116" i="1"/>
  <c r="G55" i="1"/>
  <c r="D55" i="1" s="1"/>
  <c r="G54" i="1"/>
  <c r="D54" i="1" s="1"/>
  <c r="G34" i="1"/>
  <c r="D34" i="1" s="1"/>
  <c r="X117" i="1"/>
  <c r="L117" i="1"/>
  <c r="U97" i="1"/>
  <c r="AA97" i="1"/>
  <c r="AA98" i="1" s="1"/>
  <c r="O118" i="1"/>
  <c r="X116" i="1"/>
  <c r="S112" i="1"/>
  <c r="G52" i="1"/>
  <c r="D52" i="1" s="1"/>
  <c r="G45" i="1"/>
  <c r="D45" i="1" s="1"/>
  <c r="G60" i="1"/>
  <c r="D60" i="1" s="1"/>
  <c r="D104" i="1"/>
  <c r="D41" i="1"/>
  <c r="G88" i="1"/>
  <c r="J112" i="1"/>
  <c r="Y112" i="1"/>
  <c r="Y118" i="1"/>
  <c r="G14" i="1"/>
  <c r="P112" i="1"/>
  <c r="U118" i="1"/>
  <c r="G24" i="1"/>
  <c r="X101" i="1"/>
  <c r="D58" i="1"/>
  <c r="D57" i="1" s="1"/>
  <c r="R96" i="1"/>
  <c r="R98" i="1" s="1"/>
  <c r="E56" i="1"/>
  <c r="E28" i="1" s="1"/>
  <c r="E96" i="1" s="1"/>
  <c r="M112" i="1"/>
  <c r="L118" i="1"/>
  <c r="G65" i="1"/>
  <c r="D65" i="1"/>
  <c r="E112" i="1"/>
  <c r="U98" i="1"/>
  <c r="U101" i="1"/>
  <c r="Q101" i="1"/>
  <c r="N101" i="1"/>
  <c r="G103" i="1" l="1"/>
  <c r="D97" i="1"/>
  <c r="G80" i="1"/>
  <c r="G56" i="1" s="1"/>
  <c r="H96" i="1"/>
  <c r="D103" i="1"/>
  <c r="G37" i="1"/>
  <c r="G29" i="1" s="1"/>
  <c r="D37" i="1"/>
  <c r="D29" i="1" s="1"/>
  <c r="D56" i="1"/>
  <c r="G28" i="1" l="1"/>
  <c r="G112" i="1" s="1"/>
  <c r="D28" i="1"/>
  <c r="D112" i="1" s="1"/>
  <c r="G96" i="1" l="1"/>
  <c r="D96" i="1"/>
</calcChain>
</file>

<file path=xl/sharedStrings.xml><?xml version="1.0" encoding="utf-8"?>
<sst xmlns="http://schemas.openxmlformats.org/spreadsheetml/2006/main" count="242" uniqueCount="187">
  <si>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</si>
  <si>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</si>
  <si>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</si>
  <si>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</si>
  <si>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r>
      <t xml:space="preserve">Распределение обязательной учебной нагрузки </t>
    </r>
    <r>
      <rPr>
        <sz val="10"/>
        <rFont val="Times New Roman"/>
        <family val="1"/>
        <charset val="204"/>
      </rPr>
      <t xml:space="preserve">(включая обязательную аудиторную нагрузку и все виды практики в составе профессиональных модулей) </t>
    </r>
    <r>
      <rPr>
        <b/>
        <sz val="10"/>
        <rFont val="Times New Roman"/>
        <family val="1"/>
        <charset val="204"/>
      </rPr>
      <t>по курсам и семестрам (час. в семестр)</t>
    </r>
  </si>
  <si>
    <t>максимальная</t>
  </si>
  <si>
    <t xml:space="preserve">самостоятельная учебная работа </t>
  </si>
  <si>
    <t>Обязательная</t>
  </si>
  <si>
    <t>I курс</t>
  </si>
  <si>
    <t>II курс</t>
  </si>
  <si>
    <t>III курс</t>
  </si>
  <si>
    <t>всего занятий</t>
  </si>
  <si>
    <t xml:space="preserve">в т. ч. </t>
  </si>
  <si>
    <t>лаб. и практ. занятий, вкл. семинары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</si>
  <si>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</si>
  <si>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</si>
  <si>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</si>
  <si>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</si>
  <si>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</si>
  <si>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</si>
  <si>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</si>
  <si>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ОГСЭ. 00</t>
  </si>
  <si>
    <t>ОГСЭ. 01</t>
  </si>
  <si>
    <t>Основы философии</t>
  </si>
  <si>
    <t>дз</t>
  </si>
  <si>
    <t>-</t>
  </si>
  <si>
    <t>ОГСЭ. 02</t>
  </si>
  <si>
    <t>Психология общения</t>
  </si>
  <si>
    <t>-/дз</t>
  </si>
  <si>
    <t>ОГСЭ. 03</t>
  </si>
  <si>
    <t>История</t>
  </si>
  <si>
    <t>н</t>
  </si>
  <si>
    <t>/</t>
  </si>
  <si>
    <t>ОГСЭ. 04</t>
  </si>
  <si>
    <t>Иностранный язык</t>
  </si>
  <si>
    <t>ОГСЭ. 05</t>
  </si>
  <si>
    <t>Физическая культура</t>
  </si>
  <si>
    <t>ОГСЭ. 06</t>
  </si>
  <si>
    <t>Русский язык и культура речи</t>
  </si>
  <si>
    <t>ОГСЭ. 07.01</t>
  </si>
  <si>
    <t>Литература</t>
  </si>
  <si>
    <t>ОГСЭ.07.02</t>
  </si>
  <si>
    <t>з/з/з/з/з/з</t>
  </si>
  <si>
    <t>з</t>
  </si>
  <si>
    <t>ЕН. 00</t>
  </si>
  <si>
    <t>ЕН.01</t>
  </si>
  <si>
    <t>Математика</t>
  </si>
  <si>
    <t>ЕН. 02</t>
  </si>
  <si>
    <t>П.00</t>
  </si>
  <si>
    <t>ОП.00</t>
  </si>
  <si>
    <t>Общепрофессиональные дисциплины</t>
  </si>
  <si>
    <t>ОП.01</t>
  </si>
  <si>
    <t>Педагогика</t>
  </si>
  <si>
    <t>ОП. 02</t>
  </si>
  <si>
    <t>Психология</t>
  </si>
  <si>
    <t>ОП. 03</t>
  </si>
  <si>
    <t>ОП. 04</t>
  </si>
  <si>
    <t>Правовое обеспечение профессиональной деятельности</t>
  </si>
  <si>
    <t>ОП. 05</t>
  </si>
  <si>
    <t>Безопасность жизнедеятельности</t>
  </si>
  <si>
    <t>ОП. 07</t>
  </si>
  <si>
    <t>ОП. 09</t>
  </si>
  <si>
    <t>ПМ. 00</t>
  </si>
  <si>
    <t>Профессиональные модули</t>
  </si>
  <si>
    <t>ПМ. 01</t>
  </si>
  <si>
    <t>МДК.01.01</t>
  </si>
  <si>
    <t>УП. 01.00</t>
  </si>
  <si>
    <t>Учебная практика</t>
  </si>
  <si>
    <t>Производственная практика</t>
  </si>
  <si>
    <t>ПМ. 02</t>
  </si>
  <si>
    <t>МДК. 02.01</t>
  </si>
  <si>
    <t>УП. 02.00</t>
  </si>
  <si>
    <t>ПМ. 03</t>
  </si>
  <si>
    <t>МДК. 03.01</t>
  </si>
  <si>
    <t>ЕН. 03</t>
  </si>
  <si>
    <t>ОП. 06</t>
  </si>
  <si>
    <t>ОП. 08</t>
  </si>
  <si>
    <t>Преподавание пропедевтического курса информатика и ИКТ</t>
  </si>
  <si>
    <t>Программирование с практикумом по решению задач на ЭВМ</t>
  </si>
  <si>
    <t>Теоретические основы информатики с методикой преподавания</t>
  </si>
  <si>
    <t>Новые информационные и коммуникационные технологии в образовании</t>
  </si>
  <si>
    <t>кдз</t>
  </si>
  <si>
    <t>Всего</t>
  </si>
  <si>
    <t>Из них практики</t>
  </si>
  <si>
    <t>ОП. 10</t>
  </si>
  <si>
    <t>Наблюдений, показательных уроков</t>
  </si>
  <si>
    <t>Пробные уроки</t>
  </si>
  <si>
    <t>*</t>
  </si>
  <si>
    <t>ПП. 01. 00</t>
  </si>
  <si>
    <t>ПП. 02.00</t>
  </si>
  <si>
    <t>УП. 03.00</t>
  </si>
  <si>
    <t>ПП. 03.00</t>
  </si>
  <si>
    <t>ПМ. 05. 01</t>
  </si>
  <si>
    <t>МДК. 05.01.01</t>
  </si>
  <si>
    <t>МДК. 05.02.01</t>
  </si>
  <si>
    <t>МДК. 05.03.01</t>
  </si>
  <si>
    <t>ПМ. 05. 02</t>
  </si>
  <si>
    <t>МДК. 05.01.02</t>
  </si>
  <si>
    <t>МДК 05.02.02</t>
  </si>
  <si>
    <t>МДК 05.03.02</t>
  </si>
  <si>
    <t>УП. 05.01</t>
  </si>
  <si>
    <t>УП. 05.01.01</t>
  </si>
  <si>
    <t>ПП. 05.01</t>
  </si>
  <si>
    <t>ПП. 05.01.01</t>
  </si>
  <si>
    <t>УП. 05.02</t>
  </si>
  <si>
    <t>ПП. 05.02</t>
  </si>
  <si>
    <t>УП. 05.01.02</t>
  </si>
  <si>
    <t>ПП. 05.01.02</t>
  </si>
  <si>
    <t>Государственная итоговая 
аттестация</t>
  </si>
  <si>
    <t>памятка</t>
  </si>
  <si>
    <t>пром данные скрыты после пм 05.01</t>
  </si>
  <si>
    <t>Дисциплин и МДК</t>
  </si>
  <si>
    <t>Учебной практики</t>
  </si>
  <si>
    <t>Экзаменов</t>
  </si>
  <si>
    <t>Дифференцированных зачетов</t>
  </si>
  <si>
    <t>Зачетов</t>
  </si>
  <si>
    <t>Анатомия</t>
  </si>
  <si>
    <t>Физиология с основами биохимии</t>
  </si>
  <si>
    <t>Гигиенические основы физического воспитания</t>
  </si>
  <si>
    <t>Основы биомеханики</t>
  </si>
  <si>
    <t>кэ1</t>
  </si>
  <si>
    <t>Базовые и новые виды физкультурно-спортивной деятельности с методикой преподавания</t>
  </si>
  <si>
    <t>ОП. 08.1</t>
  </si>
  <si>
    <t>ОП. 08.2</t>
  </si>
  <si>
    <t>ОП. 08.3</t>
  </si>
  <si>
    <t>ОП. 08.4</t>
  </si>
  <si>
    <t>ОП. 08.5</t>
  </si>
  <si>
    <t>ОП. 08.6</t>
  </si>
  <si>
    <t>ОП. 08.7</t>
  </si>
  <si>
    <t>ОП. 08.8</t>
  </si>
  <si>
    <t>ОП. 08.9</t>
  </si>
  <si>
    <t>Гимнастика с методикой преподавания</t>
  </si>
  <si>
    <t>Спортивные игры с методикой преподавания</t>
  </si>
  <si>
    <t>Легкая атлетика с методикой преподавания</t>
  </si>
  <si>
    <t>Подвижные игры с методикой преподавания</t>
  </si>
  <si>
    <t>Лыжный спорт с методикой преподавания</t>
  </si>
  <si>
    <t>Туризм с методикой преподавания</t>
  </si>
  <si>
    <t>Плавание с методикой преподавания</t>
  </si>
  <si>
    <t>Конькобежный спорт с методикой преподавания</t>
  </si>
  <si>
    <t>ОП. 11</t>
  </si>
  <si>
    <t>ОП. 12</t>
  </si>
  <si>
    <t>ОП. 13</t>
  </si>
  <si>
    <t>ОП. 14</t>
  </si>
  <si>
    <t>ОП. 15</t>
  </si>
  <si>
    <t>ОП. 16</t>
  </si>
  <si>
    <t>Основы организации оздоровительной работы в школе</t>
  </si>
  <si>
    <t>Спортивная метрология</t>
  </si>
  <si>
    <t>Организация и проведение внеурочной работы и занятий по программам дополнительного образования в области физической культуры</t>
  </si>
  <si>
    <t>Методика внеурочной работы и дополнительного образования в области физической культуры</t>
  </si>
  <si>
    <t>Методическое обеспечение процесса физического воспитания</t>
  </si>
  <si>
    <t>Теоретические и прикладные аспекты методической работы учителя физической культуры</t>
  </si>
  <si>
    <t>ТСО в профессиональной деятельности</t>
  </si>
  <si>
    <t>Преподавание физической культуры по основным общеобразовательным программам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</si>
  <si>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</si>
  <si>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</si>
  <si>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</si>
  <si>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Информатика и информационно-коммуникационные технологии в профессиональной деятельности</t>
  </si>
  <si>
    <t>Основы врачебного контроля, лечебной физической культуры и массажа</t>
  </si>
  <si>
    <t>Теория и история физической культуры</t>
  </si>
  <si>
    <t>Методика обучения предмету "Физическая культура"</t>
  </si>
  <si>
    <t>ОП. 17</t>
  </si>
  <si>
    <t>Основы специальной психологии и педагогики</t>
  </si>
  <si>
    <t>Основы учебно-исследовательской деятельности студентов</t>
  </si>
  <si>
    <t>в т.ч. курсовых работ (проектов)</t>
  </si>
  <si>
    <t>ГИА.00</t>
  </si>
  <si>
    <t>МДК.01.02</t>
  </si>
  <si>
    <t>МДК.02.02</t>
  </si>
  <si>
    <t>Физкультурно-оздоровительные занятия с использованием новых видов оборудования с методикой преподавания</t>
  </si>
  <si>
    <t>Мировая художественная культура</t>
  </si>
  <si>
    <t xml:space="preserve">Производственная практика (преддипломная) </t>
  </si>
  <si>
    <t>Производственная  (по профилю специальности)</t>
  </si>
  <si>
    <t>ПДП.00</t>
  </si>
  <si>
    <t xml:space="preserve">Производственной практики (по профилю специальности, преддипломной) </t>
  </si>
  <si>
    <t>Курсовых проектов(работ)</t>
  </si>
  <si>
    <t>Теоретические и методические основы судейства</t>
  </si>
  <si>
    <t>Недель обучения по циклам ППССЗ</t>
  </si>
  <si>
    <t>95н</t>
  </si>
  <si>
    <t>6н</t>
  </si>
  <si>
    <t>Консультации по 4 часа на обучающегося в год
Государственная итоговая аттестация
 ГИА. 01 Подготовка выпускной квалификационной работы с 16.05 по 11.06 (всего 4 недели).
 ГИА. 02 Защита выпускной квалификационной работы с 13.06 по 25.06 (всего 2 недели).</t>
  </si>
  <si>
    <t>Современные подходы к осуществлению профессиональной деятельности учителя физической культуры</t>
  </si>
  <si>
    <t>Теоретические и методические основы инклюзивного образования в области физической культуры</t>
  </si>
  <si>
    <t>-/з</t>
  </si>
  <si>
    <t>3. План учебного процесса (к учебному плану №10 специальности 49.02.01 Физическая культура)</t>
  </si>
  <si>
    <t>5з/7дз/11э</t>
  </si>
  <si>
    <t xml:space="preserve"> -/кэ6</t>
  </si>
  <si>
    <t xml:space="preserve">Теоретические и организационные основы формирования у детей и подростков навыков безопасного участия в дорожном движении с практикумом </t>
  </si>
  <si>
    <t>к.р.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</si>
</sst>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3" fillId="0" borderId="0" xfId="0" applyFont="1"/>
    <xf numFmtId="0" fontId="1" fillId="2" borderId="1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9" fillId="0" borderId="0" xfId="0" applyFont="1"/>
    <xf numFmtId="0" fontId="2" fillId="0" borderId="18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29" xfId="0" applyBorder="1"/>
    <xf numFmtId="0" fontId="0" fillId="0" borderId="7" xfId="0" applyBorder="1"/>
    <xf numFmtId="0" fontId="0" fillId="0" borderId="8" xfId="0" applyBorder="1"/>
    <xf numFmtId="49" fontId="2" fillId="0" borderId="18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1" fillId="0" borderId="18" xfId="0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6</xdr:row>
      <xdr:rowOff>47625</xdr:rowOff>
    </xdr:from>
    <xdr:to>
      <xdr:col>23</xdr:col>
      <xdr:colOff>104775</xdr:colOff>
      <xdr:row>7</xdr:row>
      <xdr:rowOff>142875</xdr:rowOff>
    </xdr:to>
    <xdr:pic>
      <xdr:nvPicPr>
        <xdr:cNvPr id="2105" name="Рисунок 1">
          <a:extLst>
            <a:ext uri="{FF2B5EF4-FFF2-40B4-BE49-F238E27FC236}">
              <a16:creationId xmlns="" xmlns:a16="http://schemas.microsoft.com/office/drawing/2014/main" id="{00000000-0008-0000-0100-00003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3" t="58784" r="6738" b="37881"/>
        <a:stretch>
          <a:fillRect/>
        </a:stretch>
      </xdr:blipFill>
      <xdr:spPr bwMode="auto">
        <a:xfrm>
          <a:off x="266700" y="1190625"/>
          <a:ext cx="138588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tabSelected="1" topLeftCell="A51" zoomScale="85" zoomScaleNormal="85" workbookViewId="0">
      <selection activeCell="C54" sqref="C54"/>
    </sheetView>
  </sheetViews>
  <sheetFormatPr defaultRowHeight="14.4" x14ac:dyDescent="0.3"/>
  <cols>
    <col min="1" max="1" width="12.44140625" customWidth="1"/>
    <col min="2" max="2" width="32.5546875" customWidth="1"/>
    <col min="3" max="3" width="10.33203125" customWidth="1"/>
    <col min="4" max="9" width="7.44140625" customWidth="1"/>
    <col min="10" max="10" width="3.33203125" customWidth="1"/>
    <col min="11" max="11" width="2.33203125" customWidth="1"/>
    <col min="12" max="13" width="3.33203125" customWidth="1"/>
    <col min="14" max="14" width="2.33203125" customWidth="1"/>
    <col min="15" max="16" width="3.33203125" customWidth="1"/>
    <col min="17" max="17" width="2.33203125" customWidth="1"/>
    <col min="18" max="18" width="3.33203125" customWidth="1"/>
    <col min="19" max="19" width="3.33203125" style="60" customWidth="1"/>
    <col min="20" max="20" width="2.33203125" style="60" customWidth="1"/>
    <col min="21" max="21" width="4.109375" style="60" customWidth="1"/>
    <col min="22" max="22" width="3.33203125" customWidth="1"/>
    <col min="23" max="23" width="2.33203125" customWidth="1"/>
    <col min="24" max="25" width="3.33203125" customWidth="1"/>
    <col min="26" max="26" width="2.33203125" customWidth="1"/>
    <col min="27" max="27" width="3.33203125" customWidth="1"/>
    <col min="28" max="32" width="0" hidden="1" customWidth="1"/>
    <col min="33" max="33" width="0.44140625" customWidth="1"/>
    <col min="34" max="34" width="8.33203125" customWidth="1"/>
  </cols>
  <sheetData>
    <row r="1" spans="1:33" s="83" customFormat="1" ht="16.2" thickBot="1" x14ac:dyDescent="0.35">
      <c r="A1" s="188" t="s">
        <v>182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33" ht="51" customHeight="1" thickBot="1" x14ac:dyDescent="0.35">
      <c r="A2" s="147" t="s">
        <v>0</v>
      </c>
      <c r="B2" s="147" t="s">
        <v>1</v>
      </c>
      <c r="C2" s="147" t="s">
        <v>2</v>
      </c>
      <c r="D2" s="153" t="s">
        <v>3</v>
      </c>
      <c r="E2" s="154"/>
      <c r="F2" s="154"/>
      <c r="G2" s="154"/>
      <c r="H2" s="154"/>
      <c r="I2" s="155"/>
      <c r="J2" s="153" t="s">
        <v>4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5"/>
    </row>
    <row r="3" spans="1:33" ht="39" customHeight="1" thickBot="1" x14ac:dyDescent="0.35">
      <c r="A3" s="148"/>
      <c r="B3" s="148"/>
      <c r="C3" s="148"/>
      <c r="D3" s="150" t="s">
        <v>5</v>
      </c>
      <c r="E3" s="164" t="s">
        <v>6</v>
      </c>
      <c r="F3" s="165"/>
      <c r="G3" s="166" t="s">
        <v>7</v>
      </c>
      <c r="H3" s="166"/>
      <c r="I3" s="167"/>
      <c r="J3" s="199" t="s">
        <v>8</v>
      </c>
      <c r="K3" s="200"/>
      <c r="L3" s="200"/>
      <c r="M3" s="200"/>
      <c r="N3" s="200"/>
      <c r="O3" s="201"/>
      <c r="P3" s="168" t="s">
        <v>9</v>
      </c>
      <c r="Q3" s="169"/>
      <c r="R3" s="169"/>
      <c r="S3" s="169"/>
      <c r="T3" s="169"/>
      <c r="U3" s="170"/>
      <c r="V3" s="168" t="s">
        <v>10</v>
      </c>
      <c r="W3" s="169"/>
      <c r="X3" s="169"/>
      <c r="Y3" s="169"/>
      <c r="Z3" s="169"/>
      <c r="AA3" s="170"/>
    </row>
    <row r="4" spans="1:33" ht="15" customHeight="1" x14ac:dyDescent="0.3">
      <c r="A4" s="148"/>
      <c r="B4" s="148"/>
      <c r="C4" s="148"/>
      <c r="D4" s="151"/>
      <c r="E4" s="157" t="s">
        <v>82</v>
      </c>
      <c r="F4" s="157" t="s">
        <v>163</v>
      </c>
      <c r="G4" s="156" t="s">
        <v>11</v>
      </c>
      <c r="H4" s="162" t="s">
        <v>12</v>
      </c>
      <c r="I4" s="163"/>
      <c r="J4" s="171"/>
      <c r="K4" s="172"/>
      <c r="L4" s="173"/>
      <c r="M4" s="174"/>
      <c r="N4" s="174"/>
      <c r="O4" s="175"/>
      <c r="P4" s="174"/>
      <c r="Q4" s="174"/>
      <c r="R4" s="175"/>
      <c r="S4" s="174"/>
      <c r="T4" s="174"/>
      <c r="U4" s="175"/>
      <c r="V4" s="174"/>
      <c r="W4" s="174"/>
      <c r="X4" s="175"/>
      <c r="Y4" s="174"/>
      <c r="Z4" s="174"/>
      <c r="AA4" s="175"/>
    </row>
    <row r="5" spans="1:33" ht="9.75" customHeight="1" x14ac:dyDescent="0.3">
      <c r="A5" s="148"/>
      <c r="B5" s="148"/>
      <c r="C5" s="148"/>
      <c r="D5" s="151"/>
      <c r="E5" s="157"/>
      <c r="F5" s="157"/>
      <c r="G5" s="157"/>
      <c r="H5" s="156" t="s">
        <v>13</v>
      </c>
      <c r="I5" s="159" t="s">
        <v>14</v>
      </c>
      <c r="J5" s="176" t="s">
        <v>15</v>
      </c>
      <c r="K5" s="162"/>
      <c r="L5" s="163"/>
      <c r="M5" s="182" t="s">
        <v>16</v>
      </c>
      <c r="N5" s="182"/>
      <c r="O5" s="183"/>
      <c r="P5" s="182" t="s">
        <v>17</v>
      </c>
      <c r="Q5" s="182"/>
      <c r="R5" s="183"/>
      <c r="S5" s="182" t="s">
        <v>18</v>
      </c>
      <c r="T5" s="182"/>
      <c r="U5" s="183"/>
      <c r="V5" s="182" t="s">
        <v>19</v>
      </c>
      <c r="W5" s="182"/>
      <c r="X5" s="183"/>
      <c r="Y5" s="182" t="s">
        <v>20</v>
      </c>
      <c r="Z5" s="182"/>
      <c r="AA5" s="183"/>
    </row>
    <row r="6" spans="1:33" x14ac:dyDescent="0.3">
      <c r="A6" s="148"/>
      <c r="B6" s="148"/>
      <c r="C6" s="148"/>
      <c r="D6" s="151"/>
      <c r="E6" s="157"/>
      <c r="F6" s="157"/>
      <c r="G6" s="157"/>
      <c r="H6" s="157"/>
      <c r="I6" s="160"/>
      <c r="J6" s="176"/>
      <c r="K6" s="162"/>
      <c r="L6" s="163"/>
      <c r="M6" s="184"/>
      <c r="N6" s="184"/>
      <c r="O6" s="185"/>
      <c r="P6" s="184"/>
      <c r="Q6" s="184"/>
      <c r="R6" s="185"/>
      <c r="S6" s="184"/>
      <c r="T6" s="184"/>
      <c r="U6" s="185"/>
      <c r="V6" s="184"/>
      <c r="W6" s="184"/>
      <c r="X6" s="185"/>
      <c r="Y6" s="184"/>
      <c r="Z6" s="184"/>
      <c r="AA6" s="185"/>
    </row>
    <row r="7" spans="1:33" ht="2.25" customHeight="1" x14ac:dyDescent="0.3">
      <c r="A7" s="148"/>
      <c r="B7" s="148"/>
      <c r="C7" s="148"/>
      <c r="D7" s="151"/>
      <c r="E7" s="157"/>
      <c r="F7" s="157"/>
      <c r="G7" s="157"/>
      <c r="H7" s="157"/>
      <c r="I7" s="160"/>
      <c r="J7" s="176"/>
      <c r="K7" s="162"/>
      <c r="L7" s="163"/>
      <c r="M7" s="184"/>
      <c r="N7" s="184"/>
      <c r="O7" s="185"/>
      <c r="P7" s="184"/>
      <c r="Q7" s="184"/>
      <c r="R7" s="185"/>
      <c r="S7" s="184"/>
      <c r="T7" s="184"/>
      <c r="U7" s="185"/>
      <c r="V7" s="184"/>
      <c r="W7" s="184"/>
      <c r="X7" s="185"/>
      <c r="Y7" s="184"/>
      <c r="Z7" s="184"/>
      <c r="AA7" s="185"/>
    </row>
    <row r="8" spans="1:33" ht="0.75" customHeight="1" x14ac:dyDescent="0.3">
      <c r="A8" s="148"/>
      <c r="B8" s="148"/>
      <c r="C8" s="148"/>
      <c r="D8" s="151"/>
      <c r="E8" s="157"/>
      <c r="F8" s="157"/>
      <c r="G8" s="157"/>
      <c r="H8" s="157"/>
      <c r="I8" s="160"/>
      <c r="J8" s="176"/>
      <c r="K8" s="162"/>
      <c r="L8" s="163"/>
      <c r="M8" s="184"/>
      <c r="N8" s="184"/>
      <c r="O8" s="185"/>
      <c r="P8" s="184"/>
      <c r="Q8" s="184"/>
      <c r="R8" s="185"/>
      <c r="S8" s="184"/>
      <c r="T8" s="184"/>
      <c r="U8" s="185"/>
      <c r="V8" s="184"/>
      <c r="W8" s="184"/>
      <c r="X8" s="185"/>
      <c r="Y8" s="184"/>
      <c r="Z8" s="184"/>
      <c r="AA8" s="185"/>
    </row>
    <row r="9" spans="1:33" ht="2.25" customHeight="1" x14ac:dyDescent="0.3">
      <c r="A9" s="148"/>
      <c r="B9" s="148"/>
      <c r="C9" s="148"/>
      <c r="D9" s="151"/>
      <c r="E9" s="157"/>
      <c r="F9" s="157"/>
      <c r="G9" s="157"/>
      <c r="H9" s="157"/>
      <c r="I9" s="160"/>
      <c r="J9" s="176"/>
      <c r="K9" s="162"/>
      <c r="L9" s="163"/>
      <c r="M9" s="184"/>
      <c r="N9" s="184"/>
      <c r="O9" s="185"/>
      <c r="P9" s="184"/>
      <c r="Q9" s="184"/>
      <c r="R9" s="185"/>
      <c r="S9" s="184"/>
      <c r="T9" s="184"/>
      <c r="U9" s="185"/>
      <c r="V9" s="184"/>
      <c r="W9" s="184"/>
      <c r="X9" s="185"/>
      <c r="Y9" s="184"/>
      <c r="Z9" s="184"/>
      <c r="AA9" s="185"/>
    </row>
    <row r="10" spans="1:33" ht="10.5" customHeight="1" thickBot="1" x14ac:dyDescent="0.35">
      <c r="A10" s="148"/>
      <c r="B10" s="148"/>
      <c r="C10" s="148"/>
      <c r="D10" s="151"/>
      <c r="E10" s="157"/>
      <c r="F10" s="157"/>
      <c r="G10" s="157"/>
      <c r="H10" s="157"/>
      <c r="I10" s="160"/>
      <c r="J10" s="177"/>
      <c r="K10" s="178"/>
      <c r="L10" s="179"/>
      <c r="M10" s="186"/>
      <c r="N10" s="186"/>
      <c r="O10" s="187"/>
      <c r="P10" s="186"/>
      <c r="Q10" s="186"/>
      <c r="R10" s="187"/>
      <c r="S10" s="186"/>
      <c r="T10" s="186"/>
      <c r="U10" s="187"/>
      <c r="V10" s="186"/>
      <c r="W10" s="186"/>
      <c r="X10" s="187"/>
      <c r="Y10" s="186"/>
      <c r="Z10" s="186"/>
      <c r="AA10" s="187"/>
    </row>
    <row r="11" spans="1:33" x14ac:dyDescent="0.3">
      <c r="A11" s="148"/>
      <c r="B11" s="148"/>
      <c r="C11" s="148"/>
      <c r="D11" s="151"/>
      <c r="E11" s="157"/>
      <c r="F11" s="157"/>
      <c r="G11" s="157"/>
      <c r="H11" s="157"/>
      <c r="I11" s="160"/>
      <c r="J11" s="180">
        <v>17</v>
      </c>
      <c r="K11" s="181"/>
      <c r="L11" s="26" t="s">
        <v>31</v>
      </c>
      <c r="M11" s="174">
        <v>23</v>
      </c>
      <c r="N11" s="174"/>
      <c r="O11" s="26" t="s">
        <v>31</v>
      </c>
      <c r="P11" s="174">
        <v>16</v>
      </c>
      <c r="Q11" s="174"/>
      <c r="R11" s="26" t="s">
        <v>31</v>
      </c>
      <c r="S11" s="174">
        <v>24</v>
      </c>
      <c r="T11" s="174"/>
      <c r="U11" s="26" t="s">
        <v>31</v>
      </c>
      <c r="V11" s="174">
        <v>16</v>
      </c>
      <c r="W11" s="174"/>
      <c r="X11" s="26" t="s">
        <v>31</v>
      </c>
      <c r="Y11" s="174">
        <v>13</v>
      </c>
      <c r="Z11" s="174"/>
      <c r="AA11" s="30" t="s">
        <v>31</v>
      </c>
    </row>
    <row r="12" spans="1:33" ht="15" thickBot="1" x14ac:dyDescent="0.35">
      <c r="A12" s="149"/>
      <c r="B12" s="149"/>
      <c r="C12" s="149"/>
      <c r="D12" s="152"/>
      <c r="E12" s="158"/>
      <c r="F12" s="158"/>
      <c r="G12" s="158"/>
      <c r="H12" s="158"/>
      <c r="I12" s="161"/>
      <c r="J12" s="205">
        <v>17</v>
      </c>
      <c r="K12" s="178"/>
      <c r="L12" s="179"/>
      <c r="M12" s="12">
        <v>22</v>
      </c>
      <c r="N12" s="12" t="s">
        <v>32</v>
      </c>
      <c r="O12" s="24">
        <v>1</v>
      </c>
      <c r="P12" s="12">
        <v>14</v>
      </c>
      <c r="Q12" s="12" t="s">
        <v>32</v>
      </c>
      <c r="R12" s="24">
        <v>2</v>
      </c>
      <c r="S12" s="12">
        <v>16</v>
      </c>
      <c r="T12" s="12" t="s">
        <v>32</v>
      </c>
      <c r="U12" s="24">
        <v>8</v>
      </c>
      <c r="V12" s="12">
        <v>13</v>
      </c>
      <c r="W12" s="12" t="s">
        <v>32</v>
      </c>
      <c r="X12" s="24">
        <v>3</v>
      </c>
      <c r="Y12" s="25">
        <v>13</v>
      </c>
      <c r="Z12" s="12" t="s">
        <v>32</v>
      </c>
      <c r="AA12" s="22">
        <v>0</v>
      </c>
      <c r="AB12">
        <f>J12</f>
        <v>17</v>
      </c>
      <c r="AC12">
        <f>M12</f>
        <v>22</v>
      </c>
      <c r="AD12">
        <f>P12</f>
        <v>14</v>
      </c>
      <c r="AE12">
        <f>S12</f>
        <v>16</v>
      </c>
      <c r="AF12">
        <f>V12</f>
        <v>13</v>
      </c>
      <c r="AG12">
        <f>Y12</f>
        <v>13</v>
      </c>
    </row>
    <row r="13" spans="1:33" ht="15" thickBot="1" x14ac:dyDescent="0.35">
      <c r="A13" s="17">
        <v>1</v>
      </c>
      <c r="B13" s="17">
        <v>2</v>
      </c>
      <c r="C13" s="17">
        <v>3</v>
      </c>
      <c r="D13" s="14">
        <v>4</v>
      </c>
      <c r="E13" s="10">
        <v>5</v>
      </c>
      <c r="F13" s="10">
        <v>6</v>
      </c>
      <c r="G13" s="10">
        <v>7</v>
      </c>
      <c r="H13" s="10">
        <v>8</v>
      </c>
      <c r="I13" s="11">
        <v>9</v>
      </c>
      <c r="J13" s="204">
        <v>10</v>
      </c>
      <c r="K13" s="154"/>
      <c r="L13" s="155"/>
      <c r="M13" s="202">
        <v>11</v>
      </c>
      <c r="N13" s="202"/>
      <c r="O13" s="203"/>
      <c r="P13" s="202">
        <v>12</v>
      </c>
      <c r="Q13" s="202"/>
      <c r="R13" s="203"/>
      <c r="S13" s="202">
        <v>13</v>
      </c>
      <c r="T13" s="202"/>
      <c r="U13" s="203"/>
      <c r="V13" s="202">
        <v>14</v>
      </c>
      <c r="W13" s="202"/>
      <c r="X13" s="203"/>
      <c r="Y13" s="202">
        <v>15</v>
      </c>
      <c r="Z13" s="202"/>
      <c r="AA13" s="203"/>
    </row>
    <row r="14" spans="1:33" ht="27" thickBot="1" x14ac:dyDescent="0.35">
      <c r="A14" s="42" t="s">
        <v>21</v>
      </c>
      <c r="B14" s="49" t="s">
        <v>153</v>
      </c>
      <c r="C14" s="42" t="str">
        <f>"9з/4дз/-"</f>
        <v>9з/4дз/-</v>
      </c>
      <c r="D14" s="45">
        <f>SUM(D15:D23)</f>
        <v>969</v>
      </c>
      <c r="E14" s="45">
        <f>SUM(E15:E23)</f>
        <v>322</v>
      </c>
      <c r="F14" s="45"/>
      <c r="G14" s="45">
        <f>SUM(G15:G23)</f>
        <v>647</v>
      </c>
      <c r="H14" s="45">
        <f>SUM(H15:H23)</f>
        <v>401</v>
      </c>
      <c r="I14" s="46"/>
      <c r="J14" s="50"/>
      <c r="K14" s="50"/>
      <c r="L14" s="51"/>
      <c r="M14" s="50"/>
      <c r="N14" s="50"/>
      <c r="O14" s="51"/>
      <c r="P14" s="50"/>
      <c r="Q14" s="50"/>
      <c r="R14" s="51"/>
      <c r="S14" s="50"/>
      <c r="T14" s="50"/>
      <c r="U14" s="51"/>
      <c r="V14" s="50"/>
      <c r="W14" s="50"/>
      <c r="X14" s="51"/>
      <c r="Y14" s="50"/>
      <c r="Z14" s="50"/>
      <c r="AA14" s="51"/>
    </row>
    <row r="15" spans="1:33" x14ac:dyDescent="0.3">
      <c r="A15" s="20" t="s">
        <v>22</v>
      </c>
      <c r="B15" s="18" t="s">
        <v>23</v>
      </c>
      <c r="C15" s="21" t="s">
        <v>24</v>
      </c>
      <c r="D15" s="9">
        <f t="shared" ref="D15:D20" si="0">SUM(E15:G15)</f>
        <v>58</v>
      </c>
      <c r="E15" s="13">
        <v>6</v>
      </c>
      <c r="F15" s="13"/>
      <c r="G15" s="13">
        <f>SUM(L15,O15,R15,U15,X15,AA15)</f>
        <v>52</v>
      </c>
      <c r="H15" s="13" t="s">
        <v>25</v>
      </c>
      <c r="I15" s="15"/>
      <c r="J15" s="8"/>
      <c r="K15" s="27" t="str">
        <f>IF(J15&gt;0,"/","")</f>
        <v/>
      </c>
      <c r="L15" s="26" t="str">
        <f>IF(J15&gt;0,J15*$AB$12,"")</f>
        <v/>
      </c>
      <c r="M15" s="8"/>
      <c r="N15" s="27" t="str">
        <f>IF(M15&gt;0,"/","")</f>
        <v/>
      </c>
      <c r="O15" s="26" t="str">
        <f>IF(M15&gt;0,M15*$AC$12,"")</f>
        <v/>
      </c>
      <c r="P15" s="8"/>
      <c r="Q15" s="27" t="str">
        <f>IF(P15&gt;0,"/","")</f>
        <v/>
      </c>
      <c r="R15" s="26" t="str">
        <f>IF(P15&gt;0,P15*$AD$12,"")</f>
        <v/>
      </c>
      <c r="S15" s="29"/>
      <c r="T15" s="27" t="str">
        <f>IF(S15&gt;0,"/","")</f>
        <v/>
      </c>
      <c r="U15" s="26" t="str">
        <f>IF(S15&gt;0,S15*$AE$12,"")</f>
        <v/>
      </c>
      <c r="V15" s="8"/>
      <c r="W15" s="27" t="str">
        <f>IF(V15&gt;0,"/","")</f>
        <v/>
      </c>
      <c r="X15" s="26"/>
      <c r="Y15" s="8"/>
      <c r="Z15" s="108" t="str">
        <f>IF(Y15&gt;0,"/","")</f>
        <v/>
      </c>
      <c r="AA15" s="103">
        <v>52</v>
      </c>
      <c r="AC15" s="2" t="str">
        <f>IF(AB15&gt;0,"/","")</f>
        <v/>
      </c>
      <c r="AD15" s="2" t="str">
        <f>IF(AB15&gt;0,AB15*AB12,"")</f>
        <v/>
      </c>
    </row>
    <row r="16" spans="1:33" x14ac:dyDescent="0.3">
      <c r="A16" s="21" t="s">
        <v>26</v>
      </c>
      <c r="B16" s="19" t="s">
        <v>27</v>
      </c>
      <c r="C16" s="21" t="s">
        <v>24</v>
      </c>
      <c r="D16" s="9">
        <f t="shared" si="0"/>
        <v>62</v>
      </c>
      <c r="E16" s="3">
        <v>10</v>
      </c>
      <c r="F16" s="13"/>
      <c r="G16" s="13">
        <f t="shared" ref="G16:G21" si="1">SUM(L16,O16,R16,U16,X16,AA16)</f>
        <v>52</v>
      </c>
      <c r="H16" s="3">
        <v>8</v>
      </c>
      <c r="I16" s="15"/>
      <c r="J16" s="8"/>
      <c r="K16" s="102" t="str">
        <f t="shared" ref="K16:K26" si="2">IF(J16&gt;0,"/","")</f>
        <v/>
      </c>
      <c r="L16" s="103" t="str">
        <f>IF(J16&gt;0,J16*$AB$12,"")</f>
        <v/>
      </c>
      <c r="M16" s="8"/>
      <c r="N16" s="4" t="str">
        <f t="shared" ref="N16:N26" si="3">IF(M16&gt;0,"/","")</f>
        <v/>
      </c>
      <c r="O16" s="26" t="str">
        <f>IF(M16&gt;0,M16*$AC$12,"")</f>
        <v/>
      </c>
      <c r="P16" s="8"/>
      <c r="Q16" s="4" t="str">
        <f t="shared" ref="Q16:Q26" si="4">IF(P16&gt;0,"/","")</f>
        <v/>
      </c>
      <c r="R16" s="26" t="str">
        <f>IF(P16&gt;0,P16*$AD$12,"")</f>
        <v/>
      </c>
      <c r="S16" s="8"/>
      <c r="T16" s="4" t="str">
        <f t="shared" ref="T16:T27" si="5">IF(S16&gt;0,"/","")</f>
        <v/>
      </c>
      <c r="U16" s="26" t="str">
        <f>IF(S16&gt;0,S16*$AE$12,"")</f>
        <v/>
      </c>
      <c r="V16" s="8"/>
      <c r="W16" s="4" t="str">
        <f t="shared" ref="W16:W26" si="6">IF(V16&gt;0,"/","")</f>
        <v/>
      </c>
      <c r="X16" s="26"/>
      <c r="Y16" s="28"/>
      <c r="Z16" s="102" t="str">
        <f>IF(Y16&gt;0,"/","")</f>
        <v/>
      </c>
      <c r="AA16" s="103">
        <v>52</v>
      </c>
    </row>
    <row r="17" spans="1:35" x14ac:dyDescent="0.3">
      <c r="A17" s="21" t="s">
        <v>29</v>
      </c>
      <c r="B17" s="19" t="s">
        <v>30</v>
      </c>
      <c r="C17" s="21" t="s">
        <v>24</v>
      </c>
      <c r="D17" s="9">
        <f t="shared" si="0"/>
        <v>57</v>
      </c>
      <c r="E17" s="3">
        <v>6</v>
      </c>
      <c r="F17" s="13"/>
      <c r="G17" s="13">
        <f t="shared" si="1"/>
        <v>51</v>
      </c>
      <c r="H17" s="3" t="s">
        <v>25</v>
      </c>
      <c r="I17" s="15"/>
      <c r="J17" s="8"/>
      <c r="K17" s="102" t="str">
        <f t="shared" si="2"/>
        <v/>
      </c>
      <c r="L17" s="103">
        <v>51</v>
      </c>
      <c r="M17" s="8"/>
      <c r="N17" s="4" t="str">
        <f t="shared" si="3"/>
        <v/>
      </c>
      <c r="O17" s="103" t="str">
        <f t="shared" ref="O17:O25" si="7">IF(M17&gt;0,M17*$AC$12,"")</f>
        <v/>
      </c>
      <c r="P17" s="8"/>
      <c r="Q17" s="4" t="str">
        <f t="shared" si="4"/>
        <v/>
      </c>
      <c r="R17" s="26" t="str">
        <f>IF(P17&gt;0,P17*$AD$12,"")</f>
        <v/>
      </c>
      <c r="S17" s="8"/>
      <c r="T17" s="102" t="str">
        <f t="shared" si="5"/>
        <v/>
      </c>
      <c r="U17" s="107" t="str">
        <f>IF(S17&gt;0,S17*$AE$12,"")</f>
        <v/>
      </c>
      <c r="V17" s="8"/>
      <c r="W17" s="4" t="str">
        <f t="shared" si="6"/>
        <v/>
      </c>
      <c r="X17" s="103" t="str">
        <f>IF(V17&gt;0,V17*$AF$12,"")</f>
        <v/>
      </c>
      <c r="Y17" s="8"/>
      <c r="Z17" s="102" t="str">
        <f t="shared" ref="Z17:Z26" si="8">IF(Y17&gt;0,"/","")</f>
        <v/>
      </c>
      <c r="AA17" s="103" t="str">
        <f t="shared" ref="AA17:AA23" si="9">IF(Y17&gt;0,Y17*$AG$12,"")</f>
        <v/>
      </c>
    </row>
    <row r="18" spans="1:35" x14ac:dyDescent="0.3">
      <c r="A18" s="21" t="s">
        <v>33</v>
      </c>
      <c r="B18" s="33" t="s">
        <v>34</v>
      </c>
      <c r="C18" s="20" t="str">
        <f>"-/-/з/-/-/дз"</f>
        <v>-/-/з/-/-/дз</v>
      </c>
      <c r="D18" s="9">
        <f t="shared" si="0"/>
        <v>244</v>
      </c>
      <c r="E18" s="13">
        <v>54</v>
      </c>
      <c r="F18" s="13"/>
      <c r="G18" s="13">
        <f t="shared" si="1"/>
        <v>190</v>
      </c>
      <c r="H18" s="13">
        <v>190</v>
      </c>
      <c r="I18" s="15"/>
      <c r="J18" s="8"/>
      <c r="K18" s="102" t="str">
        <f t="shared" si="2"/>
        <v/>
      </c>
      <c r="L18" s="103">
        <v>34</v>
      </c>
      <c r="M18" s="8"/>
      <c r="N18" s="4" t="str">
        <f t="shared" si="3"/>
        <v/>
      </c>
      <c r="O18" s="103">
        <v>44</v>
      </c>
      <c r="P18" s="8"/>
      <c r="Q18" s="4" t="str">
        <f t="shared" si="4"/>
        <v/>
      </c>
      <c r="R18" s="103">
        <v>28</v>
      </c>
      <c r="S18" s="8"/>
      <c r="T18" s="102" t="str">
        <f t="shared" si="5"/>
        <v/>
      </c>
      <c r="U18" s="103">
        <v>32</v>
      </c>
      <c r="V18" s="8"/>
      <c r="W18" s="4" t="str">
        <f t="shared" si="6"/>
        <v/>
      </c>
      <c r="X18" s="103">
        <v>26</v>
      </c>
      <c r="Y18" s="8"/>
      <c r="Z18" s="102" t="str">
        <f t="shared" si="8"/>
        <v/>
      </c>
      <c r="AA18" s="103">
        <v>26</v>
      </c>
    </row>
    <row r="19" spans="1:35" x14ac:dyDescent="0.3">
      <c r="A19" s="21" t="s">
        <v>35</v>
      </c>
      <c r="B19" s="33" t="s">
        <v>36</v>
      </c>
      <c r="C19" s="20" t="s">
        <v>42</v>
      </c>
      <c r="D19" s="9">
        <f t="shared" si="0"/>
        <v>380</v>
      </c>
      <c r="E19" s="13">
        <v>190</v>
      </c>
      <c r="F19" s="13"/>
      <c r="G19" s="13">
        <f t="shared" si="1"/>
        <v>190</v>
      </c>
      <c r="H19" s="13">
        <v>188</v>
      </c>
      <c r="I19" s="15"/>
      <c r="J19" s="106"/>
      <c r="K19" s="102" t="str">
        <f t="shared" si="2"/>
        <v/>
      </c>
      <c r="L19" s="103">
        <v>34</v>
      </c>
      <c r="M19" s="106"/>
      <c r="N19" s="102" t="str">
        <f t="shared" si="3"/>
        <v/>
      </c>
      <c r="O19" s="103">
        <v>44</v>
      </c>
      <c r="P19" s="106"/>
      <c r="Q19" s="102" t="str">
        <f t="shared" si="4"/>
        <v/>
      </c>
      <c r="R19" s="103">
        <v>28</v>
      </c>
      <c r="S19" s="106"/>
      <c r="T19" s="102" t="str">
        <f t="shared" si="5"/>
        <v/>
      </c>
      <c r="U19" s="103">
        <v>32</v>
      </c>
      <c r="V19" s="106"/>
      <c r="W19" s="102" t="str">
        <f t="shared" si="6"/>
        <v/>
      </c>
      <c r="X19" s="103">
        <v>26</v>
      </c>
      <c r="Y19" s="106"/>
      <c r="Z19" s="102" t="str">
        <f t="shared" si="8"/>
        <v/>
      </c>
      <c r="AA19" s="103">
        <v>26</v>
      </c>
    </row>
    <row r="20" spans="1:35" x14ac:dyDescent="0.3">
      <c r="A20" s="21" t="s">
        <v>37</v>
      </c>
      <c r="B20" s="33" t="s">
        <v>38</v>
      </c>
      <c r="C20" s="20" t="str">
        <f>"-/з"</f>
        <v>-/з</v>
      </c>
      <c r="D20" s="9">
        <f t="shared" si="0"/>
        <v>117</v>
      </c>
      <c r="E20" s="13">
        <v>39</v>
      </c>
      <c r="F20" s="3"/>
      <c r="G20" s="32">
        <f t="shared" si="1"/>
        <v>78</v>
      </c>
      <c r="H20" s="13">
        <v>15</v>
      </c>
      <c r="I20" s="15"/>
      <c r="J20" s="106"/>
      <c r="K20" s="102" t="str">
        <f t="shared" si="2"/>
        <v/>
      </c>
      <c r="L20" s="103">
        <v>34</v>
      </c>
      <c r="M20" s="106"/>
      <c r="N20" s="102" t="str">
        <f t="shared" si="3"/>
        <v/>
      </c>
      <c r="O20" s="103">
        <v>44</v>
      </c>
      <c r="P20" s="106"/>
      <c r="Q20" s="102" t="str">
        <f t="shared" si="4"/>
        <v/>
      </c>
      <c r="R20" s="103" t="str">
        <f t="shared" ref="R20:R25" si="10">IF(P20&gt;0,P20*$AD$12,"")</f>
        <v/>
      </c>
      <c r="S20" s="106"/>
      <c r="T20" s="102" t="str">
        <f t="shared" si="5"/>
        <v/>
      </c>
      <c r="U20" s="103" t="str">
        <f t="shared" ref="U20:U26" si="11">IF(S20&gt;0,S20*$AE$12,"")</f>
        <v/>
      </c>
      <c r="V20" s="106"/>
      <c r="W20" s="102" t="str">
        <f t="shared" si="6"/>
        <v/>
      </c>
      <c r="X20" s="103" t="str">
        <f t="shared" ref="X20:X27" si="12">IF(V20&gt;0,V20*$AF$12,"")</f>
        <v/>
      </c>
      <c r="Y20" s="106"/>
      <c r="Z20" s="102" t="str">
        <f t="shared" si="8"/>
        <v/>
      </c>
      <c r="AA20" s="103" t="str">
        <f t="shared" si="9"/>
        <v/>
      </c>
    </row>
    <row r="21" spans="1:35" x14ac:dyDescent="0.3">
      <c r="A21" s="21" t="s">
        <v>39</v>
      </c>
      <c r="B21" s="34" t="s">
        <v>40</v>
      </c>
      <c r="C21" s="31" t="s">
        <v>43</v>
      </c>
      <c r="D21" s="7">
        <f>SUM(E21,G21)</f>
        <v>51</v>
      </c>
      <c r="E21" s="66">
        <v>17</v>
      </c>
      <c r="F21" s="66"/>
      <c r="G21" s="65">
        <f t="shared" si="1"/>
        <v>34</v>
      </c>
      <c r="H21" s="7" t="s">
        <v>25</v>
      </c>
      <c r="I21" s="36"/>
      <c r="J21" s="37"/>
      <c r="K21" s="104" t="str">
        <f t="shared" si="2"/>
        <v/>
      </c>
      <c r="L21" s="105">
        <v>34</v>
      </c>
      <c r="M21" s="37"/>
      <c r="N21" s="6" t="str">
        <f t="shared" si="3"/>
        <v/>
      </c>
      <c r="O21" s="105" t="str">
        <f t="shared" si="7"/>
        <v/>
      </c>
      <c r="P21" s="37"/>
      <c r="Q21" s="6" t="str">
        <f t="shared" si="4"/>
        <v/>
      </c>
      <c r="R21" s="1" t="str">
        <f t="shared" si="10"/>
        <v/>
      </c>
      <c r="S21" s="2"/>
      <c r="T21" s="6" t="str">
        <f t="shared" si="5"/>
        <v/>
      </c>
      <c r="U21" s="105" t="str">
        <f t="shared" si="11"/>
        <v/>
      </c>
      <c r="V21" s="2"/>
      <c r="W21" s="6" t="str">
        <f t="shared" si="6"/>
        <v/>
      </c>
      <c r="X21" s="105" t="str">
        <f t="shared" si="12"/>
        <v/>
      </c>
      <c r="Y21" s="37"/>
      <c r="Z21" s="6" t="str">
        <f t="shared" si="8"/>
        <v/>
      </c>
      <c r="AA21" s="1" t="str">
        <f t="shared" si="9"/>
        <v/>
      </c>
    </row>
    <row r="22" spans="1:35" x14ac:dyDescent="0.3">
      <c r="A22" s="21" t="s">
        <v>41</v>
      </c>
      <c r="B22" s="35" t="s">
        <v>168</v>
      </c>
      <c r="C22" s="20"/>
      <c r="D22" s="9"/>
      <c r="E22" s="64"/>
      <c r="F22" s="64"/>
      <c r="G22" s="13"/>
      <c r="H22" s="9"/>
      <c r="I22" s="15"/>
      <c r="J22" s="8"/>
      <c r="K22" s="106" t="str">
        <f t="shared" si="2"/>
        <v/>
      </c>
      <c r="L22" s="103" t="str">
        <f>IF(J22&gt;0,J22*$AB$12,"")</f>
        <v/>
      </c>
      <c r="M22" s="8"/>
      <c r="N22" s="8" t="str">
        <f t="shared" si="3"/>
        <v/>
      </c>
      <c r="O22" s="26" t="str">
        <f t="shared" si="7"/>
        <v/>
      </c>
      <c r="P22" s="8"/>
      <c r="Q22" s="8" t="str">
        <f t="shared" si="4"/>
        <v/>
      </c>
      <c r="R22" s="26" t="str">
        <f t="shared" si="10"/>
        <v/>
      </c>
      <c r="S22" s="38"/>
      <c r="T22" s="8" t="str">
        <f t="shared" si="5"/>
        <v/>
      </c>
      <c r="U22" s="26" t="str">
        <f t="shared" si="11"/>
        <v/>
      </c>
      <c r="V22" s="38"/>
      <c r="W22" s="8" t="str">
        <f t="shared" si="6"/>
        <v/>
      </c>
      <c r="X22" s="26" t="str">
        <f t="shared" si="12"/>
        <v/>
      </c>
      <c r="Y22" s="8"/>
      <c r="Z22" s="8" t="str">
        <f t="shared" si="8"/>
        <v/>
      </c>
      <c r="AA22" s="26" t="str">
        <f t="shared" si="9"/>
        <v/>
      </c>
    </row>
    <row r="23" spans="1:35" ht="15" thickBot="1" x14ac:dyDescent="0.35">
      <c r="A23" s="21"/>
      <c r="B23" s="33"/>
      <c r="C23" s="20"/>
      <c r="D23" s="9"/>
      <c r="E23" s="13"/>
      <c r="F23" s="13"/>
      <c r="G23" s="13"/>
      <c r="H23" s="13"/>
      <c r="I23" s="15"/>
      <c r="J23" s="8"/>
      <c r="K23" s="4" t="str">
        <f t="shared" si="2"/>
        <v/>
      </c>
      <c r="L23" s="26" t="str">
        <f>IF(J23&gt;0,J23*$AB$12,"")</f>
        <v/>
      </c>
      <c r="M23" s="8"/>
      <c r="N23" s="4" t="str">
        <f t="shared" si="3"/>
        <v/>
      </c>
      <c r="O23" s="26" t="str">
        <f t="shared" si="7"/>
        <v/>
      </c>
      <c r="P23" s="8"/>
      <c r="Q23" s="4" t="str">
        <f t="shared" si="4"/>
        <v/>
      </c>
      <c r="R23" s="26" t="str">
        <f t="shared" si="10"/>
        <v/>
      </c>
      <c r="S23" s="8"/>
      <c r="T23" s="4" t="str">
        <f t="shared" si="5"/>
        <v/>
      </c>
      <c r="U23" s="26" t="str">
        <f t="shared" si="11"/>
        <v/>
      </c>
      <c r="V23" s="8"/>
      <c r="W23" s="4" t="str">
        <f t="shared" si="6"/>
        <v/>
      </c>
      <c r="X23" s="26" t="str">
        <f t="shared" si="12"/>
        <v/>
      </c>
      <c r="Y23" s="8"/>
      <c r="Z23" s="4" t="str">
        <f t="shared" si="8"/>
        <v/>
      </c>
      <c r="AA23" s="26" t="str">
        <f t="shared" si="9"/>
        <v/>
      </c>
      <c r="AI23" s="39"/>
    </row>
    <row r="24" spans="1:35" ht="27" thickBot="1" x14ac:dyDescent="0.35">
      <c r="A24" s="42" t="s">
        <v>44</v>
      </c>
      <c r="B24" s="49" t="s">
        <v>154</v>
      </c>
      <c r="C24" s="42" t="str">
        <f>"-/3дз/-"</f>
        <v>-/3дз/-</v>
      </c>
      <c r="D24" s="45">
        <f>SUM(D25:D27)</f>
        <v>278</v>
      </c>
      <c r="E24" s="45">
        <f>SUM(E25:E27)</f>
        <v>93</v>
      </c>
      <c r="F24" s="45"/>
      <c r="G24" s="45">
        <f>SUM(G25:G27)</f>
        <v>185</v>
      </c>
      <c r="H24" s="45">
        <f>SUM(H25:H27)</f>
        <v>151</v>
      </c>
      <c r="I24" s="46"/>
      <c r="J24" s="47"/>
      <c r="K24" s="47" t="str">
        <f t="shared" si="2"/>
        <v/>
      </c>
      <c r="L24" s="48" t="str">
        <f>IF(J24&gt;0,J24*$AB$12,"")</f>
        <v/>
      </c>
      <c r="M24" s="47"/>
      <c r="N24" s="47" t="str">
        <f t="shared" si="3"/>
        <v/>
      </c>
      <c r="O24" s="48" t="str">
        <f t="shared" si="7"/>
        <v/>
      </c>
      <c r="P24" s="47"/>
      <c r="Q24" s="47" t="str">
        <f t="shared" si="4"/>
        <v/>
      </c>
      <c r="R24" s="48" t="str">
        <f t="shared" si="10"/>
        <v/>
      </c>
      <c r="S24" s="47"/>
      <c r="T24" s="47" t="str">
        <f t="shared" si="5"/>
        <v/>
      </c>
      <c r="U24" s="48" t="str">
        <f t="shared" si="11"/>
        <v/>
      </c>
      <c r="V24" s="47"/>
      <c r="W24" s="47" t="str">
        <f t="shared" si="6"/>
        <v/>
      </c>
      <c r="X24" s="48" t="str">
        <f t="shared" si="12"/>
        <v/>
      </c>
      <c r="Y24" s="47"/>
      <c r="Z24" s="47" t="str">
        <f t="shared" si="8"/>
        <v/>
      </c>
      <c r="AA24" s="48" t="str">
        <f>IF(Y24&gt;0,Y24*$AG$12,"")</f>
        <v/>
      </c>
    </row>
    <row r="25" spans="1:35" x14ac:dyDescent="0.3">
      <c r="A25" s="20" t="s">
        <v>45</v>
      </c>
      <c r="B25" s="18" t="s">
        <v>46</v>
      </c>
      <c r="C25" s="20" t="s">
        <v>24</v>
      </c>
      <c r="D25" s="9">
        <f>SUM(E25:G25)</f>
        <v>77</v>
      </c>
      <c r="E25" s="13">
        <v>26</v>
      </c>
      <c r="F25" s="13"/>
      <c r="G25" s="13">
        <f>SUM(L25,O25,R25,U25,X25,AA25)</f>
        <v>51</v>
      </c>
      <c r="H25" s="13">
        <v>30</v>
      </c>
      <c r="I25" s="15"/>
      <c r="J25" s="8"/>
      <c r="K25" s="106" t="str">
        <f t="shared" si="2"/>
        <v/>
      </c>
      <c r="L25" s="103">
        <v>51</v>
      </c>
      <c r="M25" s="106"/>
      <c r="N25" s="106" t="str">
        <f t="shared" si="3"/>
        <v/>
      </c>
      <c r="O25" s="103" t="str">
        <f t="shared" si="7"/>
        <v/>
      </c>
      <c r="P25" s="106"/>
      <c r="Q25" s="106" t="str">
        <f t="shared" si="4"/>
        <v/>
      </c>
      <c r="R25" s="103" t="str">
        <f t="shared" si="10"/>
        <v/>
      </c>
      <c r="S25" s="106"/>
      <c r="T25" s="106" t="str">
        <f t="shared" si="5"/>
        <v/>
      </c>
      <c r="U25" s="103" t="str">
        <f t="shared" si="11"/>
        <v/>
      </c>
      <c r="V25" s="8"/>
      <c r="W25" s="8" t="str">
        <f t="shared" si="6"/>
        <v/>
      </c>
      <c r="X25" s="26" t="str">
        <f t="shared" si="12"/>
        <v/>
      </c>
      <c r="Y25" s="8"/>
      <c r="Z25" s="8" t="str">
        <f t="shared" si="8"/>
        <v/>
      </c>
      <c r="AA25" s="26" t="str">
        <f>IF(Y25&gt;0,Y25*$AG$12,"")</f>
        <v/>
      </c>
    </row>
    <row r="26" spans="1:35" ht="39.6" x14ac:dyDescent="0.3">
      <c r="A26" s="20" t="s">
        <v>47</v>
      </c>
      <c r="B26" s="18" t="s">
        <v>156</v>
      </c>
      <c r="C26" s="20" t="s">
        <v>28</v>
      </c>
      <c r="D26" s="9">
        <f>SUM(E26:G26)</f>
        <v>129</v>
      </c>
      <c r="E26" s="13">
        <v>43</v>
      </c>
      <c r="F26" s="13"/>
      <c r="G26" s="13">
        <f>SUM(L26,O26,R26,U26,X26,AA26)</f>
        <v>86</v>
      </c>
      <c r="H26" s="13">
        <v>81</v>
      </c>
      <c r="I26" s="15"/>
      <c r="J26" s="8"/>
      <c r="K26" s="102" t="str">
        <f t="shared" si="2"/>
        <v/>
      </c>
      <c r="L26" s="103" t="str">
        <f>IF(J26&gt;0,J26*$AB$12,"")</f>
        <v/>
      </c>
      <c r="M26" s="106"/>
      <c r="N26" s="102" t="str">
        <f t="shared" si="3"/>
        <v/>
      </c>
      <c r="O26" s="103">
        <v>44</v>
      </c>
      <c r="P26" s="106"/>
      <c r="Q26" s="102" t="str">
        <f t="shared" si="4"/>
        <v/>
      </c>
      <c r="R26" s="103">
        <v>42</v>
      </c>
      <c r="S26" s="106"/>
      <c r="T26" s="102" t="str">
        <f t="shared" si="5"/>
        <v/>
      </c>
      <c r="U26" s="103" t="str">
        <f t="shared" si="11"/>
        <v/>
      </c>
      <c r="V26" s="8"/>
      <c r="W26" s="4" t="str">
        <f t="shared" si="6"/>
        <v/>
      </c>
      <c r="X26" s="26" t="str">
        <f t="shared" si="12"/>
        <v/>
      </c>
      <c r="Y26" s="8"/>
      <c r="Z26" s="4" t="str">
        <f t="shared" si="8"/>
        <v/>
      </c>
      <c r="AA26" s="26" t="str">
        <f>IF(Y26&gt;0,Y26*$AG$12,"")</f>
        <v/>
      </c>
    </row>
    <row r="27" spans="1:35" ht="27" thickBot="1" x14ac:dyDescent="0.35">
      <c r="A27" s="20" t="s">
        <v>74</v>
      </c>
      <c r="B27" s="19" t="s">
        <v>151</v>
      </c>
      <c r="C27" s="20" t="s">
        <v>24</v>
      </c>
      <c r="D27" s="9">
        <f>SUM(E27:G27)</f>
        <v>72</v>
      </c>
      <c r="E27" s="13">
        <v>24</v>
      </c>
      <c r="F27" s="13"/>
      <c r="G27" s="13">
        <f>SUM(L27,O27,R27,U27,X27,AA27)</f>
        <v>48</v>
      </c>
      <c r="H27" s="13">
        <v>40</v>
      </c>
      <c r="I27" s="15"/>
      <c r="J27" s="8"/>
      <c r="K27" s="106"/>
      <c r="L27" s="103"/>
      <c r="M27" s="106"/>
      <c r="N27" s="106"/>
      <c r="O27" s="103"/>
      <c r="P27" s="109"/>
      <c r="Q27" s="106"/>
      <c r="R27" s="103"/>
      <c r="S27" s="106"/>
      <c r="T27" s="102" t="str">
        <f t="shared" si="5"/>
        <v/>
      </c>
      <c r="U27" s="103">
        <v>48</v>
      </c>
      <c r="V27" s="8"/>
      <c r="W27" s="4" t="str">
        <f>IF(V27&gt;0,"/","")</f>
        <v/>
      </c>
      <c r="X27" s="26" t="str">
        <f t="shared" si="12"/>
        <v/>
      </c>
      <c r="Y27" s="8"/>
      <c r="Z27" s="8"/>
      <c r="AA27" s="26"/>
    </row>
    <row r="28" spans="1:35" ht="54.6" customHeight="1" thickBot="1" x14ac:dyDescent="0.35">
      <c r="A28" s="42" t="s">
        <v>48</v>
      </c>
      <c r="B28" s="43" t="s">
        <v>155</v>
      </c>
      <c r="C28" s="51" t="str">
        <f>"7з / 11дз /     1 к.р./
17э (1эм / 1кэм)"</f>
        <v>7з / 11дз /     1 к.р./
17э (1эм / 1кэм)</v>
      </c>
      <c r="D28" s="44">
        <f>SUM(D29,D56)</f>
        <v>3883</v>
      </c>
      <c r="E28" s="44">
        <f>SUM(E29,E56)</f>
        <v>1295</v>
      </c>
      <c r="F28" s="44">
        <v>6</v>
      </c>
      <c r="G28" s="44">
        <f>SUM(G29,G56)</f>
        <v>2588</v>
      </c>
      <c r="H28" s="44">
        <f>SUM(H29,H56)</f>
        <v>1548</v>
      </c>
      <c r="I28" s="46"/>
      <c r="J28" s="47"/>
      <c r="K28" s="47"/>
      <c r="L28" s="48"/>
      <c r="M28" s="47"/>
      <c r="N28" s="47"/>
      <c r="O28" s="48"/>
      <c r="P28" s="47"/>
      <c r="Q28" s="47"/>
      <c r="R28" s="48"/>
      <c r="S28" s="47"/>
      <c r="T28" s="47"/>
      <c r="U28" s="48"/>
      <c r="V28" s="47"/>
      <c r="W28" s="47"/>
      <c r="X28" s="48"/>
      <c r="Y28" s="47"/>
      <c r="Z28" s="47"/>
      <c r="AA28" s="48"/>
    </row>
    <row r="29" spans="1:35" ht="25.5" customHeight="1" thickBot="1" x14ac:dyDescent="0.35">
      <c r="A29" s="42" t="s">
        <v>49</v>
      </c>
      <c r="B29" s="43" t="s">
        <v>50</v>
      </c>
      <c r="C29" s="42" t="s">
        <v>183</v>
      </c>
      <c r="D29" s="45">
        <f>SUM(D30:D32,D33:D37,D47:D55)</f>
        <v>2845</v>
      </c>
      <c r="E29" s="45">
        <f>SUM(E30:E32,E33:E37,E47:E55)</f>
        <v>935</v>
      </c>
      <c r="F29" s="45"/>
      <c r="G29" s="45">
        <f>SUM(G30:G32,G33:G37,G47:G55)</f>
        <v>1910</v>
      </c>
      <c r="H29" s="45">
        <f>SUM(H30:H32,H33:H37,H47:H55)</f>
        <v>1152</v>
      </c>
      <c r="I29" s="46"/>
      <c r="J29" s="47"/>
      <c r="K29" s="47"/>
      <c r="L29" s="48"/>
      <c r="M29" s="47"/>
      <c r="N29" s="47"/>
      <c r="O29" s="48"/>
      <c r="P29" s="47"/>
      <c r="Q29" s="47"/>
      <c r="R29" s="48"/>
      <c r="S29" s="47"/>
      <c r="T29" s="47"/>
      <c r="U29" s="48"/>
      <c r="V29" s="47"/>
      <c r="W29" s="47"/>
      <c r="X29" s="48"/>
      <c r="Y29" s="47"/>
      <c r="Z29" s="47"/>
      <c r="AA29" s="48"/>
    </row>
    <row r="30" spans="1:35" x14ac:dyDescent="0.3">
      <c r="A30" s="21" t="s">
        <v>51</v>
      </c>
      <c r="B30" s="19" t="s">
        <v>52</v>
      </c>
      <c r="C30" s="21" t="str">
        <f>"-/-/э"</f>
        <v>-/-/э</v>
      </c>
      <c r="D30" s="5">
        <f t="shared" ref="D30:D36" si="13">SUM(E30:G30)</f>
        <v>160</v>
      </c>
      <c r="E30" s="3">
        <v>54</v>
      </c>
      <c r="F30" s="13"/>
      <c r="G30" s="13">
        <f t="shared" ref="G30:G38" si="14">SUM(L30,O30,R30,U30,X30,AA30)</f>
        <v>106</v>
      </c>
      <c r="H30" s="3">
        <v>27</v>
      </c>
      <c r="I30" s="16"/>
      <c r="J30" s="106"/>
      <c r="K30" s="110" t="str">
        <f>IF(J30&gt;0,"/","")</f>
        <v/>
      </c>
      <c r="L30" s="105">
        <v>34</v>
      </c>
      <c r="M30" s="106"/>
      <c r="N30" s="110" t="str">
        <f>IF(M30&gt;0,"/","")</f>
        <v/>
      </c>
      <c r="O30" s="103">
        <v>44</v>
      </c>
      <c r="P30" s="106"/>
      <c r="Q30" s="110" t="str">
        <f>IF(P30&gt;0,"/","")</f>
        <v/>
      </c>
      <c r="R30" s="103">
        <v>28</v>
      </c>
      <c r="S30" s="111"/>
      <c r="T30" s="108" t="str">
        <f>IF(S30&gt;0,"/","")</f>
        <v/>
      </c>
      <c r="U30" s="103" t="str">
        <f>IF(S30&gt;0,S30*$AE$12,"")</f>
        <v/>
      </c>
      <c r="V30" s="106"/>
      <c r="W30" s="108" t="str">
        <f>IF(V30&gt;0,"/","")</f>
        <v/>
      </c>
      <c r="X30" s="103" t="str">
        <f>IF(V30&gt;0,V30*$AF$12,"")</f>
        <v/>
      </c>
      <c r="Y30" s="106"/>
      <c r="Z30" s="110" t="str">
        <f>IF(Y30&gt;0,"/","")</f>
        <v/>
      </c>
      <c r="AA30" s="103" t="str">
        <f>IF(Y30&gt;0,Y30*$AG$12,"")</f>
        <v/>
      </c>
    </row>
    <row r="31" spans="1:35" x14ac:dyDescent="0.3">
      <c r="A31" s="21" t="s">
        <v>53</v>
      </c>
      <c r="B31" s="19" t="s">
        <v>54</v>
      </c>
      <c r="C31" s="21" t="str">
        <f>"-/э"</f>
        <v>-/э</v>
      </c>
      <c r="D31" s="5">
        <f t="shared" si="13"/>
        <v>143</v>
      </c>
      <c r="E31" s="3">
        <v>48</v>
      </c>
      <c r="F31" s="13"/>
      <c r="G31" s="13">
        <f t="shared" si="14"/>
        <v>95</v>
      </c>
      <c r="H31" s="3">
        <v>20</v>
      </c>
      <c r="I31" s="16"/>
      <c r="J31" s="109"/>
      <c r="K31" s="102" t="str">
        <f t="shared" ref="K31:K38" si="15">IF(J31&gt;0,"/","")</f>
        <v/>
      </c>
      <c r="L31" s="107">
        <v>51</v>
      </c>
      <c r="M31" s="102"/>
      <c r="N31" s="104" t="str">
        <f t="shared" ref="N31:N38" si="16">IF(M31&gt;0,"/","")</f>
        <v/>
      </c>
      <c r="O31" s="103">
        <v>44</v>
      </c>
      <c r="P31" s="102"/>
      <c r="Q31" s="102" t="str">
        <f t="shared" ref="Q31:Q38" si="17">IF(P31&gt;0,"/","")</f>
        <v/>
      </c>
      <c r="R31" s="103" t="str">
        <f t="shared" ref="R31:R37" si="18">IF(P31&gt;0,P31*$AD$12,"")</f>
        <v/>
      </c>
      <c r="S31" s="102"/>
      <c r="T31" s="106" t="str">
        <f t="shared" ref="T31:T38" si="19">IF(S31&gt;0,"/","")</f>
        <v/>
      </c>
      <c r="U31" s="103" t="str">
        <f t="shared" ref="U31:U37" si="20">IF(S31&gt;0,S31*$AE$12,"")</f>
        <v/>
      </c>
      <c r="V31" s="102"/>
      <c r="W31" s="112" t="str">
        <f t="shared" ref="W31:W38" si="21">IF(V31&gt;0,"/","")</f>
        <v/>
      </c>
      <c r="X31" s="103" t="str">
        <f t="shared" ref="X31:X37" si="22">IF(V31&gt;0,V31*$AF$12,"")</f>
        <v/>
      </c>
      <c r="Y31" s="102"/>
      <c r="Z31" s="104" t="str">
        <f t="shared" ref="Z31:Z38" si="23">IF(Y31&gt;0,"/","")</f>
        <v/>
      </c>
      <c r="AA31" s="103" t="str">
        <f t="shared" ref="AA31:AA38" si="24">IF(Y31&gt;0,Y31*$AG$12,"")</f>
        <v/>
      </c>
    </row>
    <row r="32" spans="1:35" ht="15.75" customHeight="1" x14ac:dyDescent="0.3">
      <c r="A32" s="67" t="s">
        <v>55</v>
      </c>
      <c r="B32" s="19" t="s">
        <v>116</v>
      </c>
      <c r="C32" s="67" t="str">
        <f>"-/кэ1"</f>
        <v>-/кэ1</v>
      </c>
      <c r="D32" s="74">
        <f t="shared" si="13"/>
        <v>143</v>
      </c>
      <c r="E32" s="65">
        <v>48</v>
      </c>
      <c r="F32" s="32"/>
      <c r="G32" s="32">
        <f t="shared" si="14"/>
        <v>95</v>
      </c>
      <c r="H32" s="65">
        <v>80</v>
      </c>
      <c r="I32" s="36"/>
      <c r="J32" s="104"/>
      <c r="K32" s="112" t="str">
        <f t="shared" si="15"/>
        <v/>
      </c>
      <c r="L32" s="105">
        <v>51</v>
      </c>
      <c r="M32" s="104"/>
      <c r="N32" s="104" t="str">
        <f t="shared" si="16"/>
        <v/>
      </c>
      <c r="O32" s="105">
        <v>44</v>
      </c>
      <c r="P32" s="104"/>
      <c r="Q32" s="104" t="str">
        <f t="shared" si="17"/>
        <v/>
      </c>
      <c r="R32" s="105" t="str">
        <f t="shared" si="18"/>
        <v/>
      </c>
      <c r="S32" s="104"/>
      <c r="T32" s="112" t="str">
        <f t="shared" si="19"/>
        <v/>
      </c>
      <c r="U32" s="105" t="str">
        <f t="shared" si="20"/>
        <v/>
      </c>
      <c r="V32" s="104"/>
      <c r="W32" s="104" t="str">
        <f t="shared" si="21"/>
        <v/>
      </c>
      <c r="X32" s="105" t="str">
        <f t="shared" si="22"/>
        <v/>
      </c>
      <c r="Y32" s="104"/>
      <c r="Z32" s="104" t="str">
        <f t="shared" si="23"/>
        <v/>
      </c>
      <c r="AA32" s="105" t="str">
        <f t="shared" si="24"/>
        <v/>
      </c>
    </row>
    <row r="33" spans="1:27" x14ac:dyDescent="0.3">
      <c r="A33" s="21" t="s">
        <v>56</v>
      </c>
      <c r="B33" s="19" t="s">
        <v>117</v>
      </c>
      <c r="C33" s="21" t="str">
        <f>"-/э/-/кэ4"</f>
        <v>-/э/-/кэ4</v>
      </c>
      <c r="D33" s="5">
        <f t="shared" si="13"/>
        <v>189</v>
      </c>
      <c r="E33" s="3">
        <v>64</v>
      </c>
      <c r="F33" s="3"/>
      <c r="G33" s="3">
        <f t="shared" si="14"/>
        <v>125</v>
      </c>
      <c r="H33" s="3">
        <v>82</v>
      </c>
      <c r="I33" s="16"/>
      <c r="J33" s="102"/>
      <c r="K33" s="102" t="str">
        <f t="shared" si="15"/>
        <v/>
      </c>
      <c r="L33" s="107" t="str">
        <f>IF(J33&gt;0,J33*$AB$12,"")</f>
        <v/>
      </c>
      <c r="M33" s="102"/>
      <c r="N33" s="102" t="str">
        <f t="shared" si="16"/>
        <v/>
      </c>
      <c r="O33" s="107" t="str">
        <f>IF(M33&gt;0,M33*$AC$12,"")</f>
        <v/>
      </c>
      <c r="P33" s="109"/>
      <c r="Q33" s="102" t="str">
        <f t="shared" si="17"/>
        <v/>
      </c>
      <c r="R33" s="107">
        <v>28</v>
      </c>
      <c r="S33" s="102"/>
      <c r="T33" s="102" t="str">
        <f t="shared" si="19"/>
        <v/>
      </c>
      <c r="U33" s="107">
        <v>32</v>
      </c>
      <c r="V33" s="102"/>
      <c r="W33" s="102" t="str">
        <f t="shared" si="21"/>
        <v/>
      </c>
      <c r="X33" s="107">
        <v>26</v>
      </c>
      <c r="Y33" s="102"/>
      <c r="Z33" s="102" t="str">
        <f t="shared" si="23"/>
        <v/>
      </c>
      <c r="AA33" s="107">
        <v>39</v>
      </c>
    </row>
    <row r="34" spans="1:27" ht="26.4" x14ac:dyDescent="0.3">
      <c r="A34" s="21" t="s">
        <v>58</v>
      </c>
      <c r="B34" s="19" t="s">
        <v>118</v>
      </c>
      <c r="C34" s="21" t="s">
        <v>43</v>
      </c>
      <c r="D34" s="5">
        <f t="shared" si="13"/>
        <v>51</v>
      </c>
      <c r="E34" s="3">
        <v>17</v>
      </c>
      <c r="F34" s="13"/>
      <c r="G34" s="13">
        <f t="shared" si="14"/>
        <v>34</v>
      </c>
      <c r="H34" s="3">
        <v>13</v>
      </c>
      <c r="I34" s="16"/>
      <c r="J34" s="102"/>
      <c r="K34" s="102" t="str">
        <f t="shared" si="15"/>
        <v/>
      </c>
      <c r="L34" s="107">
        <v>34</v>
      </c>
      <c r="M34" s="102"/>
      <c r="N34" s="104" t="str">
        <f t="shared" si="16"/>
        <v/>
      </c>
      <c r="O34" s="107" t="str">
        <f>IF(M34&gt;0,M34*$AC$12,"")</f>
        <v/>
      </c>
      <c r="P34" s="102"/>
      <c r="Q34" s="104" t="str">
        <f t="shared" si="17"/>
        <v/>
      </c>
      <c r="R34" s="103" t="str">
        <f t="shared" si="18"/>
        <v/>
      </c>
      <c r="S34" s="102"/>
      <c r="T34" s="102" t="str">
        <f t="shared" si="19"/>
        <v/>
      </c>
      <c r="U34" s="103" t="str">
        <f t="shared" si="20"/>
        <v/>
      </c>
      <c r="V34" s="102"/>
      <c r="W34" s="102" t="str">
        <f t="shared" si="21"/>
        <v/>
      </c>
      <c r="X34" s="103" t="str">
        <f t="shared" si="22"/>
        <v/>
      </c>
      <c r="Y34" s="102"/>
      <c r="Z34" s="112" t="str">
        <f t="shared" si="23"/>
        <v/>
      </c>
      <c r="AA34" s="103" t="str">
        <f t="shared" si="24"/>
        <v/>
      </c>
    </row>
    <row r="35" spans="1:27" ht="39.6" x14ac:dyDescent="0.3">
      <c r="A35" s="21" t="s">
        <v>75</v>
      </c>
      <c r="B35" s="19" t="s">
        <v>157</v>
      </c>
      <c r="C35" s="21" t="str">
        <f>"-/-/кэ4"</f>
        <v>-/-/кэ4</v>
      </c>
      <c r="D35" s="5">
        <f t="shared" si="13"/>
        <v>189</v>
      </c>
      <c r="E35" s="3">
        <v>63</v>
      </c>
      <c r="F35" s="13"/>
      <c r="G35" s="13">
        <f t="shared" si="14"/>
        <v>126</v>
      </c>
      <c r="H35" s="3">
        <v>74</v>
      </c>
      <c r="I35" s="16"/>
      <c r="J35" s="102"/>
      <c r="K35" s="112" t="str">
        <f t="shared" si="15"/>
        <v/>
      </c>
      <c r="L35" s="103" t="str">
        <f>IF(J35&gt;0,J35*$AB$12,"")</f>
        <v/>
      </c>
      <c r="M35" s="102"/>
      <c r="N35" s="104" t="str">
        <f t="shared" si="16"/>
        <v/>
      </c>
      <c r="O35" s="107" t="str">
        <f>IF(M35&gt;0,M35*$AC$12,"")</f>
        <v/>
      </c>
      <c r="P35" s="102"/>
      <c r="Q35" s="104" t="str">
        <f t="shared" si="17"/>
        <v/>
      </c>
      <c r="R35" s="103" t="str">
        <f t="shared" si="18"/>
        <v/>
      </c>
      <c r="S35" s="102"/>
      <c r="T35" s="112" t="str">
        <f t="shared" si="19"/>
        <v/>
      </c>
      <c r="U35" s="103">
        <v>48</v>
      </c>
      <c r="V35" s="102"/>
      <c r="W35" s="112" t="str">
        <f t="shared" si="21"/>
        <v/>
      </c>
      <c r="X35" s="103">
        <v>39</v>
      </c>
      <c r="Y35" s="102"/>
      <c r="Z35" s="104" t="str">
        <f t="shared" si="23"/>
        <v/>
      </c>
      <c r="AA35" s="103">
        <v>39</v>
      </c>
    </row>
    <row r="36" spans="1:27" x14ac:dyDescent="0.3">
      <c r="A36" s="21" t="s">
        <v>60</v>
      </c>
      <c r="B36" s="19" t="s">
        <v>119</v>
      </c>
      <c r="C36" s="21" t="s">
        <v>120</v>
      </c>
      <c r="D36" s="5">
        <f t="shared" si="13"/>
        <v>66</v>
      </c>
      <c r="E36" s="3">
        <v>22</v>
      </c>
      <c r="F36" s="13"/>
      <c r="G36" s="13">
        <f t="shared" si="14"/>
        <v>44</v>
      </c>
      <c r="H36" s="3">
        <v>22</v>
      </c>
      <c r="I36" s="16"/>
      <c r="J36" s="102"/>
      <c r="K36" s="104" t="str">
        <f t="shared" si="15"/>
        <v/>
      </c>
      <c r="L36" s="103" t="str">
        <f>IF(J36&gt;0,J36*$AB$12,"")</f>
        <v/>
      </c>
      <c r="M36" s="102"/>
      <c r="N36" s="102" t="str">
        <f t="shared" si="16"/>
        <v/>
      </c>
      <c r="O36" s="107">
        <v>44</v>
      </c>
      <c r="P36" s="102"/>
      <c r="Q36" s="102" t="str">
        <f t="shared" si="17"/>
        <v/>
      </c>
      <c r="R36" s="103" t="str">
        <f t="shared" si="18"/>
        <v/>
      </c>
      <c r="S36" s="102"/>
      <c r="T36" s="102" t="str">
        <f t="shared" si="19"/>
        <v/>
      </c>
      <c r="U36" s="103" t="str">
        <f t="shared" si="20"/>
        <v/>
      </c>
      <c r="V36" s="102"/>
      <c r="W36" s="102" t="str">
        <f t="shared" si="21"/>
        <v/>
      </c>
      <c r="X36" s="103" t="str">
        <f t="shared" si="22"/>
        <v/>
      </c>
      <c r="Y36" s="102"/>
      <c r="Z36" s="102" t="str">
        <f t="shared" si="23"/>
        <v/>
      </c>
      <c r="AA36" s="103" t="str">
        <f t="shared" si="24"/>
        <v/>
      </c>
    </row>
    <row r="37" spans="1:27" ht="34.200000000000003" x14ac:dyDescent="0.3">
      <c r="A37" s="52" t="s">
        <v>76</v>
      </c>
      <c r="B37" s="80" t="s">
        <v>121</v>
      </c>
      <c r="C37" s="52"/>
      <c r="D37" s="54">
        <f>SUM(D38:D46)</f>
        <v>1130</v>
      </c>
      <c r="E37" s="55">
        <f>SUM(E38:E46)</f>
        <v>373</v>
      </c>
      <c r="F37" s="55"/>
      <c r="G37" s="55">
        <f>SUM(G38:G46)</f>
        <v>757</v>
      </c>
      <c r="H37" s="55">
        <f>SUM(H38:H46)</f>
        <v>620</v>
      </c>
      <c r="I37" s="70"/>
      <c r="J37" s="71"/>
      <c r="K37" s="71" t="str">
        <f t="shared" si="15"/>
        <v/>
      </c>
      <c r="L37" s="73" t="str">
        <f>IF(J37&gt;0,J37*$AB$12,"")</f>
        <v/>
      </c>
      <c r="M37" s="71"/>
      <c r="N37" s="72" t="str">
        <f t="shared" si="16"/>
        <v/>
      </c>
      <c r="O37" s="81" t="str">
        <f>IF(M37&gt;0,M37*$AC$12,"")</f>
        <v/>
      </c>
      <c r="P37" s="72"/>
      <c r="Q37" s="71" t="str">
        <f t="shared" si="17"/>
        <v/>
      </c>
      <c r="R37" s="73" t="str">
        <f t="shared" si="18"/>
        <v/>
      </c>
      <c r="S37" s="71"/>
      <c r="T37" s="71" t="str">
        <f t="shared" si="19"/>
        <v/>
      </c>
      <c r="U37" s="73" t="str">
        <f t="shared" si="20"/>
        <v/>
      </c>
      <c r="V37" s="71"/>
      <c r="W37" s="71" t="str">
        <f t="shared" si="21"/>
        <v/>
      </c>
      <c r="X37" s="73" t="str">
        <f t="shared" si="22"/>
        <v/>
      </c>
      <c r="Y37" s="71"/>
      <c r="Z37" s="71" t="str">
        <f t="shared" si="23"/>
        <v/>
      </c>
      <c r="AA37" s="73" t="str">
        <f t="shared" si="24"/>
        <v/>
      </c>
    </row>
    <row r="38" spans="1:27" x14ac:dyDescent="0.3">
      <c r="A38" s="82" t="s">
        <v>122</v>
      </c>
      <c r="B38" s="19" t="s">
        <v>131</v>
      </c>
      <c r="C38" s="21" t="str">
        <f>"-/-/э/-/э"</f>
        <v>-/-/э/-/э</v>
      </c>
      <c r="D38" s="5">
        <f>SUM(E38:G38)</f>
        <v>247</v>
      </c>
      <c r="E38" s="3">
        <v>83</v>
      </c>
      <c r="F38" s="13"/>
      <c r="G38" s="13">
        <f t="shared" si="14"/>
        <v>164</v>
      </c>
      <c r="H38" s="3">
        <v>142</v>
      </c>
      <c r="I38" s="16"/>
      <c r="J38" s="102"/>
      <c r="K38" s="106" t="str">
        <f t="shared" si="15"/>
        <v/>
      </c>
      <c r="L38" s="103">
        <v>34</v>
      </c>
      <c r="M38" s="102"/>
      <c r="N38" s="106" t="str">
        <f t="shared" si="16"/>
        <v/>
      </c>
      <c r="O38" s="107">
        <v>44</v>
      </c>
      <c r="P38" s="102"/>
      <c r="Q38" s="106" t="str">
        <f t="shared" si="17"/>
        <v/>
      </c>
      <c r="R38" s="103">
        <v>28</v>
      </c>
      <c r="S38" s="106"/>
      <c r="T38" s="106" t="str">
        <f t="shared" si="19"/>
        <v/>
      </c>
      <c r="U38" s="103">
        <v>32</v>
      </c>
      <c r="V38" s="106"/>
      <c r="W38" s="106" t="str">
        <f t="shared" si="21"/>
        <v/>
      </c>
      <c r="X38" s="103">
        <v>26</v>
      </c>
      <c r="Y38" s="106"/>
      <c r="Z38" s="106" t="str">
        <f t="shared" si="23"/>
        <v/>
      </c>
      <c r="AA38" s="103" t="str">
        <f t="shared" si="24"/>
        <v/>
      </c>
    </row>
    <row r="39" spans="1:27" ht="26.4" x14ac:dyDescent="0.3">
      <c r="A39" s="82" t="s">
        <v>123</v>
      </c>
      <c r="B39" s="19" t="s">
        <v>132</v>
      </c>
      <c r="C39" s="21" t="str">
        <f>"-/-/кэ2/-/кэ5"</f>
        <v>-/-/кэ2/-/кэ5</v>
      </c>
      <c r="D39" s="5">
        <f t="shared" ref="D39:D46" si="25">SUM(E39:G39)</f>
        <v>234</v>
      </c>
      <c r="E39" s="3">
        <v>78</v>
      </c>
      <c r="F39" s="13"/>
      <c r="G39" s="13">
        <f t="shared" ref="G39:G46" si="26">SUM(L39,O39,R39,U39,X39,AA39)</f>
        <v>156</v>
      </c>
      <c r="H39" s="3">
        <v>132</v>
      </c>
      <c r="I39" s="16"/>
      <c r="J39" s="102"/>
      <c r="K39" s="106" t="str">
        <f t="shared" ref="K39:K46" si="27">IF(J39&gt;0,"/","")</f>
        <v/>
      </c>
      <c r="L39" s="107"/>
      <c r="M39" s="102"/>
      <c r="N39" s="106" t="str">
        <f t="shared" ref="N39:N46" si="28">IF(M39&gt;0,"/","")</f>
        <v/>
      </c>
      <c r="O39" s="107">
        <v>44</v>
      </c>
      <c r="P39" s="102"/>
      <c r="Q39" s="106" t="str">
        <f t="shared" ref="Q39:Q46" si="29">IF(P39&gt;0,"/","")</f>
        <v/>
      </c>
      <c r="R39" s="103">
        <v>28</v>
      </c>
      <c r="S39" s="106"/>
      <c r="T39" s="106" t="str">
        <f t="shared" ref="T39:T46" si="30">IF(S39&gt;0,"/","")</f>
        <v/>
      </c>
      <c r="U39" s="103">
        <v>32</v>
      </c>
      <c r="V39" s="106"/>
      <c r="W39" s="106" t="str">
        <f t="shared" ref="W39:W46" si="31">IF(V39&gt;0,"/","")</f>
        <v/>
      </c>
      <c r="X39" s="103">
        <v>26</v>
      </c>
      <c r="Y39" s="106"/>
      <c r="Z39" s="106" t="str">
        <f t="shared" ref="Z39:Z46" si="32">IF(Y39&gt;0,"/","")</f>
        <v/>
      </c>
      <c r="AA39" s="103">
        <v>26</v>
      </c>
    </row>
    <row r="40" spans="1:27" ht="26.4" x14ac:dyDescent="0.3">
      <c r="A40" s="82" t="s">
        <v>124</v>
      </c>
      <c r="B40" s="19" t="s">
        <v>133</v>
      </c>
      <c r="C40" s="21" t="str">
        <f>"-/-/кэ2/-/кэ5"</f>
        <v>-/-/кэ2/-/кэ5</v>
      </c>
      <c r="D40" s="5">
        <f t="shared" si="25"/>
        <v>234</v>
      </c>
      <c r="E40" s="3">
        <v>78</v>
      </c>
      <c r="F40" s="13"/>
      <c r="G40" s="13">
        <f t="shared" si="26"/>
        <v>156</v>
      </c>
      <c r="H40" s="3">
        <v>132</v>
      </c>
      <c r="I40" s="16"/>
      <c r="J40" s="102"/>
      <c r="K40" s="106" t="str">
        <f t="shared" si="27"/>
        <v/>
      </c>
      <c r="L40" s="103" t="str">
        <f t="shared" ref="L40:L46" si="33">IF(J40&gt;0,J40*$AB$12,"")</f>
        <v/>
      </c>
      <c r="M40" s="102"/>
      <c r="N40" s="106" t="str">
        <f t="shared" si="28"/>
        <v/>
      </c>
      <c r="O40" s="107">
        <v>44</v>
      </c>
      <c r="P40" s="102"/>
      <c r="Q40" s="106" t="str">
        <f t="shared" si="29"/>
        <v/>
      </c>
      <c r="R40" s="103">
        <v>28</v>
      </c>
      <c r="S40" s="106"/>
      <c r="T40" s="106" t="str">
        <f t="shared" si="30"/>
        <v/>
      </c>
      <c r="U40" s="103">
        <v>32</v>
      </c>
      <c r="V40" s="106"/>
      <c r="W40" s="106" t="str">
        <f t="shared" si="31"/>
        <v/>
      </c>
      <c r="X40" s="103">
        <v>26</v>
      </c>
      <c r="Y40" s="106"/>
      <c r="Z40" s="106" t="str">
        <f t="shared" si="32"/>
        <v/>
      </c>
      <c r="AA40" s="103">
        <v>26</v>
      </c>
    </row>
    <row r="41" spans="1:27" ht="26.4" x14ac:dyDescent="0.3">
      <c r="A41" s="82" t="s">
        <v>125</v>
      </c>
      <c r="B41" s="19" t="s">
        <v>134</v>
      </c>
      <c r="C41" s="21" t="s">
        <v>24</v>
      </c>
      <c r="D41" s="5">
        <f t="shared" si="25"/>
        <v>51</v>
      </c>
      <c r="E41" s="3">
        <v>17</v>
      </c>
      <c r="F41" s="13"/>
      <c r="G41" s="13">
        <f t="shared" si="26"/>
        <v>34</v>
      </c>
      <c r="H41" s="3">
        <v>30</v>
      </c>
      <c r="I41" s="16"/>
      <c r="J41" s="102"/>
      <c r="K41" s="106" t="str">
        <f t="shared" si="27"/>
        <v/>
      </c>
      <c r="L41" s="103">
        <v>34</v>
      </c>
      <c r="M41" s="102"/>
      <c r="N41" s="106" t="str">
        <f t="shared" si="28"/>
        <v/>
      </c>
      <c r="O41" s="107" t="str">
        <f t="shared" ref="O41:O46" si="34">IF(M41&gt;0,M41*$AC$12,"")</f>
        <v/>
      </c>
      <c r="P41" s="102"/>
      <c r="Q41" s="106" t="str">
        <f t="shared" si="29"/>
        <v/>
      </c>
      <c r="R41" s="103" t="str">
        <f>IF(P41&gt;0,P41*$AD$12,"")</f>
        <v/>
      </c>
      <c r="S41" s="106"/>
      <c r="T41" s="106" t="str">
        <f t="shared" si="30"/>
        <v/>
      </c>
      <c r="U41" s="103" t="str">
        <f>IF(S41&gt;0,S41*$AE$12,"")</f>
        <v/>
      </c>
      <c r="V41" s="106"/>
      <c r="W41" s="106" t="str">
        <f t="shared" si="31"/>
        <v/>
      </c>
      <c r="X41" s="103" t="str">
        <f t="shared" ref="X41:X46" si="35">IF(V41&gt;0,V41*$AF$12,"")</f>
        <v/>
      </c>
      <c r="Y41" s="106"/>
      <c r="Z41" s="106" t="str">
        <f t="shared" si="32"/>
        <v/>
      </c>
      <c r="AA41" s="103" t="str">
        <f t="shared" ref="AA41:AA46" si="36">IF(Y41&gt;0,Y41*$AG$12,"")</f>
        <v/>
      </c>
    </row>
    <row r="42" spans="1:27" ht="26.4" x14ac:dyDescent="0.3">
      <c r="A42" s="82" t="s">
        <v>126</v>
      </c>
      <c r="B42" s="19" t="s">
        <v>135</v>
      </c>
      <c r="C42" s="21" t="s">
        <v>24</v>
      </c>
      <c r="D42" s="5">
        <f t="shared" si="25"/>
        <v>70</v>
      </c>
      <c r="E42" s="3">
        <v>22</v>
      </c>
      <c r="F42" s="13"/>
      <c r="G42" s="13">
        <f t="shared" si="26"/>
        <v>48</v>
      </c>
      <c r="H42" s="3">
        <v>38</v>
      </c>
      <c r="I42" s="16"/>
      <c r="J42" s="102"/>
      <c r="K42" s="106" t="str">
        <f t="shared" si="27"/>
        <v/>
      </c>
      <c r="L42" s="103" t="str">
        <f t="shared" si="33"/>
        <v/>
      </c>
      <c r="M42" s="102"/>
      <c r="N42" s="106" t="str">
        <f t="shared" si="28"/>
        <v/>
      </c>
      <c r="O42" s="107"/>
      <c r="P42" s="102"/>
      <c r="Q42" s="106" t="str">
        <f t="shared" si="29"/>
        <v/>
      </c>
      <c r="R42" s="103"/>
      <c r="S42" s="106"/>
      <c r="T42" s="106" t="str">
        <f t="shared" si="30"/>
        <v/>
      </c>
      <c r="U42" s="103">
        <v>48</v>
      </c>
      <c r="V42" s="106"/>
      <c r="W42" s="106" t="str">
        <f t="shared" si="31"/>
        <v/>
      </c>
      <c r="X42" s="103" t="str">
        <f t="shared" si="35"/>
        <v/>
      </c>
      <c r="Y42" s="106"/>
      <c r="Z42" s="106" t="str">
        <f t="shared" si="32"/>
        <v/>
      </c>
      <c r="AA42" s="103" t="str">
        <f t="shared" si="36"/>
        <v/>
      </c>
    </row>
    <row r="43" spans="1:27" x14ac:dyDescent="0.3">
      <c r="A43" s="82" t="s">
        <v>127</v>
      </c>
      <c r="B43" s="19" t="s">
        <v>136</v>
      </c>
      <c r="C43" s="21" t="s">
        <v>24</v>
      </c>
      <c r="D43" s="5">
        <f t="shared" si="25"/>
        <v>66</v>
      </c>
      <c r="E43" s="3">
        <v>22</v>
      </c>
      <c r="F43" s="13"/>
      <c r="G43" s="13">
        <f t="shared" si="26"/>
        <v>44</v>
      </c>
      <c r="H43" s="3">
        <v>36</v>
      </c>
      <c r="I43" s="16"/>
      <c r="J43" s="93"/>
      <c r="K43" s="94" t="str">
        <f t="shared" si="27"/>
        <v/>
      </c>
      <c r="L43" s="103" t="str">
        <f t="shared" si="33"/>
        <v/>
      </c>
      <c r="M43" s="102"/>
      <c r="N43" s="106" t="str">
        <f t="shared" si="28"/>
        <v/>
      </c>
      <c r="O43" s="107">
        <v>44</v>
      </c>
      <c r="P43" s="93"/>
      <c r="Q43" s="94" t="str">
        <f t="shared" si="29"/>
        <v/>
      </c>
      <c r="R43" s="95" t="str">
        <f>IF(P43&gt;0,P43*$AD$12,"")</f>
        <v/>
      </c>
      <c r="S43" s="94"/>
      <c r="T43" s="94" t="str">
        <f t="shared" si="30"/>
        <v/>
      </c>
      <c r="U43" s="95" t="str">
        <f>IF(S43&gt;0,S43*$AE$12,"")</f>
        <v/>
      </c>
      <c r="V43" s="94"/>
      <c r="W43" s="94" t="str">
        <f t="shared" si="31"/>
        <v/>
      </c>
      <c r="X43" s="95" t="str">
        <f t="shared" si="35"/>
        <v/>
      </c>
      <c r="Y43" s="94"/>
      <c r="Z43" s="94" t="str">
        <f t="shared" si="32"/>
        <v/>
      </c>
      <c r="AA43" s="95" t="str">
        <f t="shared" si="36"/>
        <v/>
      </c>
    </row>
    <row r="44" spans="1:27" x14ac:dyDescent="0.3">
      <c r="A44" s="82" t="s">
        <v>128</v>
      </c>
      <c r="B44" s="19" t="s">
        <v>137</v>
      </c>
      <c r="C44" s="21" t="s">
        <v>24</v>
      </c>
      <c r="D44" s="5">
        <f t="shared" si="25"/>
        <v>66</v>
      </c>
      <c r="E44" s="3">
        <v>22</v>
      </c>
      <c r="F44" s="13"/>
      <c r="G44" s="13">
        <f t="shared" si="26"/>
        <v>44</v>
      </c>
      <c r="H44" s="3">
        <v>36</v>
      </c>
      <c r="I44" s="16"/>
      <c r="J44" s="93"/>
      <c r="K44" s="94" t="str">
        <f t="shared" si="27"/>
        <v/>
      </c>
      <c r="L44" s="103" t="str">
        <f t="shared" si="33"/>
        <v/>
      </c>
      <c r="M44" s="102"/>
      <c r="N44" s="106" t="str">
        <f t="shared" si="28"/>
        <v/>
      </c>
      <c r="O44" s="107">
        <v>44</v>
      </c>
      <c r="P44" s="93"/>
      <c r="Q44" s="94" t="str">
        <f t="shared" si="29"/>
        <v/>
      </c>
      <c r="R44" s="95" t="str">
        <f>IF(P44&gt;0,P44*$AD$12,"")</f>
        <v/>
      </c>
      <c r="S44" s="94"/>
      <c r="T44" s="94" t="str">
        <f t="shared" si="30"/>
        <v/>
      </c>
      <c r="U44" s="95" t="str">
        <f>IF(S44&gt;0,S44*$AE$12,"")</f>
        <v/>
      </c>
      <c r="V44" s="94"/>
      <c r="W44" s="94" t="str">
        <f t="shared" si="31"/>
        <v/>
      </c>
      <c r="X44" s="95" t="str">
        <f t="shared" si="35"/>
        <v/>
      </c>
      <c r="Y44" s="94"/>
      <c r="Z44" s="94" t="str">
        <f t="shared" si="32"/>
        <v/>
      </c>
      <c r="AA44" s="95" t="str">
        <f t="shared" si="36"/>
        <v/>
      </c>
    </row>
    <row r="45" spans="1:27" ht="26.4" x14ac:dyDescent="0.3">
      <c r="A45" s="82" t="s">
        <v>129</v>
      </c>
      <c r="B45" s="19" t="s">
        <v>138</v>
      </c>
      <c r="C45" s="21" t="s">
        <v>24</v>
      </c>
      <c r="D45" s="5">
        <f t="shared" si="25"/>
        <v>78</v>
      </c>
      <c r="E45" s="3">
        <v>27</v>
      </c>
      <c r="F45" s="13"/>
      <c r="G45" s="13">
        <f t="shared" si="26"/>
        <v>51</v>
      </c>
      <c r="H45" s="3">
        <v>43</v>
      </c>
      <c r="I45" s="16"/>
      <c r="J45" s="93"/>
      <c r="K45" s="94" t="str">
        <f t="shared" si="27"/>
        <v/>
      </c>
      <c r="L45" s="103">
        <v>51</v>
      </c>
      <c r="M45" s="102"/>
      <c r="N45" s="106" t="str">
        <f t="shared" si="28"/>
        <v/>
      </c>
      <c r="O45" s="107" t="str">
        <f t="shared" si="34"/>
        <v/>
      </c>
      <c r="P45" s="93"/>
      <c r="Q45" s="94" t="str">
        <f t="shared" si="29"/>
        <v/>
      </c>
      <c r="R45" s="95" t="str">
        <f>IF(P45&gt;0,P45*$AD$12,"")</f>
        <v/>
      </c>
      <c r="S45" s="94"/>
      <c r="T45" s="94" t="str">
        <f t="shared" si="30"/>
        <v/>
      </c>
      <c r="U45" s="95" t="str">
        <f>IF(S45&gt;0,S45*$AE$12,"")</f>
        <v/>
      </c>
      <c r="V45" s="94"/>
      <c r="W45" s="94" t="str">
        <f t="shared" si="31"/>
        <v/>
      </c>
      <c r="X45" s="95" t="str">
        <f t="shared" si="35"/>
        <v/>
      </c>
      <c r="Y45" s="94"/>
      <c r="Z45" s="94" t="str">
        <f t="shared" si="32"/>
        <v/>
      </c>
      <c r="AA45" s="95" t="str">
        <f t="shared" si="36"/>
        <v/>
      </c>
    </row>
    <row r="46" spans="1:27" ht="52.8" x14ac:dyDescent="0.3">
      <c r="A46" s="82" t="s">
        <v>130</v>
      </c>
      <c r="B46" s="19" t="s">
        <v>167</v>
      </c>
      <c r="C46" s="21" t="str">
        <f>"-/кэ3"</f>
        <v>-/кэ3</v>
      </c>
      <c r="D46" s="5">
        <f t="shared" si="25"/>
        <v>84</v>
      </c>
      <c r="E46" s="3">
        <v>24</v>
      </c>
      <c r="F46" s="13"/>
      <c r="G46" s="13">
        <f t="shared" si="26"/>
        <v>60</v>
      </c>
      <c r="H46" s="3">
        <v>31</v>
      </c>
      <c r="I46" s="16"/>
      <c r="J46" s="93"/>
      <c r="K46" s="94" t="str">
        <f t="shared" si="27"/>
        <v/>
      </c>
      <c r="L46" s="103" t="str">
        <f t="shared" si="33"/>
        <v/>
      </c>
      <c r="M46" s="102"/>
      <c r="N46" s="106" t="str">
        <f t="shared" si="28"/>
        <v/>
      </c>
      <c r="O46" s="107" t="str">
        <f t="shared" si="34"/>
        <v/>
      </c>
      <c r="P46" s="102"/>
      <c r="Q46" s="106" t="str">
        <f t="shared" si="29"/>
        <v/>
      </c>
      <c r="R46" s="103">
        <v>28</v>
      </c>
      <c r="S46" s="106"/>
      <c r="T46" s="106" t="str">
        <f t="shared" si="30"/>
        <v/>
      </c>
      <c r="U46" s="103">
        <v>32</v>
      </c>
      <c r="V46" s="106"/>
      <c r="W46" s="106" t="str">
        <f t="shared" si="31"/>
        <v/>
      </c>
      <c r="X46" s="103" t="str">
        <f t="shared" si="35"/>
        <v/>
      </c>
      <c r="Y46" s="106"/>
      <c r="Z46" s="106" t="str">
        <f t="shared" si="32"/>
        <v/>
      </c>
      <c r="AA46" s="103" t="str">
        <f t="shared" si="36"/>
        <v/>
      </c>
    </row>
    <row r="47" spans="1:27" ht="26.4" x14ac:dyDescent="0.3">
      <c r="A47" s="21" t="s">
        <v>61</v>
      </c>
      <c r="B47" s="19" t="s">
        <v>57</v>
      </c>
      <c r="C47" s="21" t="str">
        <f>"-/з"</f>
        <v>-/з</v>
      </c>
      <c r="D47" s="5">
        <f t="shared" ref="D47:D54" si="37">SUM(E47:G47)</f>
        <v>70</v>
      </c>
      <c r="E47" s="3">
        <v>18</v>
      </c>
      <c r="F47" s="13"/>
      <c r="G47" s="13">
        <f t="shared" ref="G47:G54" si="38">SUM(L47,O47,R47,U47,X47,AA47)</f>
        <v>52</v>
      </c>
      <c r="H47" s="3">
        <v>6</v>
      </c>
      <c r="I47" s="16"/>
      <c r="J47" s="4"/>
      <c r="K47" s="8" t="str">
        <f t="shared" ref="K47:K54" si="39">IF(J47&gt;0,"/","")</f>
        <v/>
      </c>
      <c r="L47" s="26" t="str">
        <f t="shared" ref="L47:L54" si="40">IF(J47&gt;0,J47*$AB$12,"")</f>
        <v/>
      </c>
      <c r="M47" s="102"/>
      <c r="N47" s="106" t="str">
        <f t="shared" ref="N47:N54" si="41">IF(M47&gt;0,"/","")</f>
        <v/>
      </c>
      <c r="O47" s="107" t="str">
        <f t="shared" ref="O47:O54" si="42">IF(M47&gt;0,M47*$AC$12,"")</f>
        <v/>
      </c>
      <c r="P47" s="102"/>
      <c r="Q47" s="106" t="str">
        <f t="shared" ref="Q47:Q54" si="43">IF(P47&gt;0,"/","")</f>
        <v/>
      </c>
      <c r="R47" s="103" t="str">
        <f t="shared" ref="R47:R53" si="44">IF(P47&gt;0,P47*$AD$12,"")</f>
        <v/>
      </c>
      <c r="S47" s="106"/>
      <c r="T47" s="106" t="str">
        <f t="shared" ref="T47:T54" si="45">IF(S47&gt;0,"/","")</f>
        <v/>
      </c>
      <c r="U47" s="103" t="str">
        <f t="shared" ref="U47:U54" si="46">IF(S47&gt;0,S47*$AE$12,"")</f>
        <v/>
      </c>
      <c r="V47" s="106"/>
      <c r="W47" s="106" t="str">
        <f t="shared" ref="W47:W54" si="47">IF(V47&gt;0,"/","")</f>
        <v/>
      </c>
      <c r="X47" s="103">
        <v>26</v>
      </c>
      <c r="Y47" s="106"/>
      <c r="Z47" s="106" t="str">
        <f t="shared" ref="Z47:Z54" si="48">IF(Y47&gt;0,"/","")</f>
        <v/>
      </c>
      <c r="AA47" s="103">
        <v>26</v>
      </c>
    </row>
    <row r="48" spans="1:27" ht="26.4" x14ac:dyDescent="0.3">
      <c r="A48" s="21" t="s">
        <v>84</v>
      </c>
      <c r="B48" s="19" t="s">
        <v>158</v>
      </c>
      <c r="C48" s="21" t="str">
        <f>"-/э"</f>
        <v>-/э</v>
      </c>
      <c r="D48" s="5">
        <f t="shared" si="37"/>
        <v>145</v>
      </c>
      <c r="E48" s="3">
        <v>50</v>
      </c>
      <c r="F48" s="13"/>
      <c r="G48" s="13">
        <f t="shared" si="38"/>
        <v>95</v>
      </c>
      <c r="H48" s="3">
        <v>6</v>
      </c>
      <c r="I48" s="16"/>
      <c r="J48" s="4"/>
      <c r="K48" s="8" t="str">
        <f t="shared" si="39"/>
        <v/>
      </c>
      <c r="L48" s="26">
        <v>51</v>
      </c>
      <c r="M48" s="102"/>
      <c r="N48" s="106" t="str">
        <f t="shared" si="41"/>
        <v/>
      </c>
      <c r="O48" s="107">
        <v>44</v>
      </c>
      <c r="P48" s="102"/>
      <c r="Q48" s="106" t="str">
        <f t="shared" si="43"/>
        <v/>
      </c>
      <c r="R48" s="103" t="str">
        <f t="shared" si="44"/>
        <v/>
      </c>
      <c r="S48" s="106"/>
      <c r="T48" s="106" t="str">
        <f t="shared" si="45"/>
        <v/>
      </c>
      <c r="U48" s="103" t="str">
        <f t="shared" si="46"/>
        <v/>
      </c>
      <c r="V48" s="106"/>
      <c r="W48" s="106" t="str">
        <f t="shared" si="47"/>
        <v/>
      </c>
      <c r="X48" s="103" t="str">
        <f t="shared" ref="X48:X54" si="49">IF(V48&gt;0,V48*$AF$12,"")</f>
        <v/>
      </c>
      <c r="Y48" s="106"/>
      <c r="Z48" s="106" t="str">
        <f t="shared" si="48"/>
        <v/>
      </c>
      <c r="AA48" s="103" t="str">
        <f t="shared" ref="AA48:AA54" si="50">IF(Y48&gt;0,Y48*$AG$12,"")</f>
        <v/>
      </c>
    </row>
    <row r="49" spans="1:27" x14ac:dyDescent="0.3">
      <c r="A49" s="21" t="s">
        <v>139</v>
      </c>
      <c r="B49" s="19" t="s">
        <v>59</v>
      </c>
      <c r="C49" s="21" t="str">
        <f>"-/з"</f>
        <v>-/з</v>
      </c>
      <c r="D49" s="5">
        <f t="shared" si="37"/>
        <v>113</v>
      </c>
      <c r="E49" s="3">
        <v>37</v>
      </c>
      <c r="F49" s="13"/>
      <c r="G49" s="13">
        <f t="shared" si="38"/>
        <v>76</v>
      </c>
      <c r="H49" s="3">
        <v>52</v>
      </c>
      <c r="I49" s="16"/>
      <c r="J49" s="4"/>
      <c r="K49" s="8" t="str">
        <f t="shared" si="39"/>
        <v/>
      </c>
      <c r="L49" s="26" t="str">
        <f t="shared" si="40"/>
        <v/>
      </c>
      <c r="M49" s="102"/>
      <c r="N49" s="106" t="str">
        <f t="shared" si="41"/>
        <v/>
      </c>
      <c r="O49" s="107" t="str">
        <f t="shared" si="42"/>
        <v/>
      </c>
      <c r="P49" s="102"/>
      <c r="Q49" s="106" t="str">
        <f t="shared" si="43"/>
        <v/>
      </c>
      <c r="R49" s="103">
        <v>28</v>
      </c>
      <c r="S49" s="106"/>
      <c r="T49" s="106" t="str">
        <f t="shared" si="45"/>
        <v/>
      </c>
      <c r="U49" s="103">
        <v>48</v>
      </c>
      <c r="V49" s="106"/>
      <c r="W49" s="106" t="str">
        <f t="shared" si="47"/>
        <v/>
      </c>
      <c r="X49" s="103" t="str">
        <f t="shared" si="49"/>
        <v/>
      </c>
      <c r="Y49" s="106"/>
      <c r="Z49" s="106" t="str">
        <f t="shared" si="48"/>
        <v/>
      </c>
      <c r="AA49" s="103" t="str">
        <f t="shared" si="50"/>
        <v/>
      </c>
    </row>
    <row r="50" spans="1:27" ht="26.4" x14ac:dyDescent="0.3">
      <c r="A50" s="21" t="s">
        <v>140</v>
      </c>
      <c r="B50" s="19" t="s">
        <v>145</v>
      </c>
      <c r="C50" s="21" t="str">
        <f>"-/кэ3"</f>
        <v>-/кэ3</v>
      </c>
      <c r="D50" s="5">
        <f t="shared" si="37"/>
        <v>90</v>
      </c>
      <c r="E50" s="3">
        <v>30</v>
      </c>
      <c r="F50" s="13"/>
      <c r="G50" s="13">
        <f t="shared" si="38"/>
        <v>60</v>
      </c>
      <c r="H50" s="3">
        <v>24</v>
      </c>
      <c r="I50" s="16"/>
      <c r="J50" s="4"/>
      <c r="K50" s="8" t="str">
        <f t="shared" si="39"/>
        <v/>
      </c>
      <c r="L50" s="26" t="str">
        <f t="shared" si="40"/>
        <v/>
      </c>
      <c r="M50" s="102"/>
      <c r="N50" s="106" t="str">
        <f t="shared" si="41"/>
        <v/>
      </c>
      <c r="O50" s="107" t="str">
        <f t="shared" si="42"/>
        <v/>
      </c>
      <c r="P50" s="102"/>
      <c r="Q50" s="106" t="str">
        <f t="shared" si="43"/>
        <v/>
      </c>
      <c r="R50" s="103">
        <v>28</v>
      </c>
      <c r="S50" s="106"/>
      <c r="T50" s="106" t="str">
        <f t="shared" si="45"/>
        <v/>
      </c>
      <c r="U50" s="103">
        <v>32</v>
      </c>
      <c r="V50" s="106"/>
      <c r="W50" s="106" t="str">
        <f t="shared" si="47"/>
        <v/>
      </c>
      <c r="X50" s="103" t="str">
        <f t="shared" si="49"/>
        <v/>
      </c>
      <c r="Y50" s="106"/>
      <c r="Z50" s="106" t="str">
        <f t="shared" si="48"/>
        <v/>
      </c>
      <c r="AA50" s="103" t="str">
        <f t="shared" si="50"/>
        <v/>
      </c>
    </row>
    <row r="51" spans="1:27" ht="43.8" customHeight="1" x14ac:dyDescent="0.3">
      <c r="A51" s="21" t="s">
        <v>141</v>
      </c>
      <c r="B51" s="19" t="s">
        <v>179</v>
      </c>
      <c r="C51" s="101" t="s">
        <v>181</v>
      </c>
      <c r="D51" s="5">
        <f t="shared" si="37"/>
        <v>83</v>
      </c>
      <c r="E51" s="3">
        <v>18</v>
      </c>
      <c r="F51" s="13"/>
      <c r="G51" s="13">
        <f t="shared" si="38"/>
        <v>65</v>
      </c>
      <c r="H51" s="3">
        <v>36</v>
      </c>
      <c r="I51" s="16"/>
      <c r="J51" s="4"/>
      <c r="K51" s="8" t="str">
        <f t="shared" si="39"/>
        <v/>
      </c>
      <c r="L51" s="26" t="str">
        <f t="shared" si="40"/>
        <v/>
      </c>
      <c r="M51" s="102"/>
      <c r="N51" s="106" t="str">
        <f t="shared" si="41"/>
        <v/>
      </c>
      <c r="O51" s="107" t="str">
        <f t="shared" si="42"/>
        <v/>
      </c>
      <c r="P51" s="102"/>
      <c r="Q51" s="106" t="str">
        <f t="shared" si="43"/>
        <v/>
      </c>
      <c r="R51" s="103" t="str">
        <f t="shared" si="44"/>
        <v/>
      </c>
      <c r="S51" s="106"/>
      <c r="T51" s="106" t="str">
        <f t="shared" si="45"/>
        <v/>
      </c>
      <c r="U51" s="103" t="str">
        <f t="shared" si="46"/>
        <v/>
      </c>
      <c r="V51" s="106"/>
      <c r="W51" s="106" t="str">
        <f t="shared" si="47"/>
        <v/>
      </c>
      <c r="X51" s="103">
        <v>26</v>
      </c>
      <c r="Y51" s="106"/>
      <c r="Z51" s="106" t="str">
        <f t="shared" si="48"/>
        <v/>
      </c>
      <c r="AA51" s="103">
        <v>39</v>
      </c>
    </row>
    <row r="52" spans="1:27" ht="66" x14ac:dyDescent="0.3">
      <c r="A52" s="21" t="s">
        <v>142</v>
      </c>
      <c r="B52" s="19" t="s">
        <v>185</v>
      </c>
      <c r="C52" s="21" t="s">
        <v>43</v>
      </c>
      <c r="D52" s="5">
        <f t="shared" si="37"/>
        <v>57</v>
      </c>
      <c r="E52" s="3">
        <v>18</v>
      </c>
      <c r="F52" s="13"/>
      <c r="G52" s="13">
        <f t="shared" si="38"/>
        <v>39</v>
      </c>
      <c r="H52" s="3">
        <v>12</v>
      </c>
      <c r="I52" s="16"/>
      <c r="J52" s="4"/>
      <c r="K52" s="8" t="str">
        <f t="shared" si="39"/>
        <v/>
      </c>
      <c r="L52" s="26" t="str">
        <f t="shared" si="40"/>
        <v/>
      </c>
      <c r="M52" s="102"/>
      <c r="N52" s="106" t="str">
        <f t="shared" si="41"/>
        <v/>
      </c>
      <c r="O52" s="107" t="str">
        <f t="shared" si="42"/>
        <v/>
      </c>
      <c r="P52" s="102"/>
      <c r="Q52" s="106" t="str">
        <f t="shared" si="43"/>
        <v/>
      </c>
      <c r="R52" s="103" t="str">
        <f t="shared" si="44"/>
        <v/>
      </c>
      <c r="S52" s="106"/>
      <c r="T52" s="106" t="str">
        <f t="shared" si="45"/>
        <v/>
      </c>
      <c r="U52" s="103" t="str">
        <f t="shared" si="46"/>
        <v/>
      </c>
      <c r="V52" s="106"/>
      <c r="W52" s="106" t="str">
        <f t="shared" si="47"/>
        <v/>
      </c>
      <c r="X52" s="103" t="str">
        <f t="shared" si="49"/>
        <v/>
      </c>
      <c r="Y52" s="106"/>
      <c r="Z52" s="106" t="str">
        <f t="shared" si="48"/>
        <v/>
      </c>
      <c r="AA52" s="103">
        <v>39</v>
      </c>
    </row>
    <row r="53" spans="1:27" x14ac:dyDescent="0.3">
      <c r="A53" s="21" t="s">
        <v>143</v>
      </c>
      <c r="B53" s="19" t="s">
        <v>146</v>
      </c>
      <c r="C53" s="21" t="str">
        <f>"дз"</f>
        <v>дз</v>
      </c>
      <c r="D53" s="5">
        <f t="shared" si="37"/>
        <v>65</v>
      </c>
      <c r="E53" s="3">
        <v>26</v>
      </c>
      <c r="F53" s="13"/>
      <c r="G53" s="13">
        <f t="shared" si="38"/>
        <v>39</v>
      </c>
      <c r="H53" s="3">
        <v>28</v>
      </c>
      <c r="I53" s="16"/>
      <c r="J53" s="4"/>
      <c r="K53" s="8" t="str">
        <f t="shared" si="39"/>
        <v/>
      </c>
      <c r="L53" s="26" t="str">
        <f t="shared" si="40"/>
        <v/>
      </c>
      <c r="M53" s="102"/>
      <c r="N53" s="106" t="str">
        <f t="shared" si="41"/>
        <v/>
      </c>
      <c r="O53" s="107" t="str">
        <f t="shared" si="42"/>
        <v/>
      </c>
      <c r="P53" s="102"/>
      <c r="Q53" s="106" t="str">
        <f t="shared" si="43"/>
        <v/>
      </c>
      <c r="R53" s="103" t="str">
        <f t="shared" si="44"/>
        <v/>
      </c>
      <c r="S53" s="106"/>
      <c r="T53" s="106" t="str">
        <f t="shared" si="45"/>
        <v/>
      </c>
      <c r="U53" s="103" t="str">
        <f t="shared" si="46"/>
        <v/>
      </c>
      <c r="V53" s="106"/>
      <c r="W53" s="106" t="str">
        <f t="shared" si="47"/>
        <v/>
      </c>
      <c r="X53" s="103">
        <v>39</v>
      </c>
      <c r="Y53" s="106"/>
      <c r="Z53" s="106" t="str">
        <f t="shared" si="48"/>
        <v/>
      </c>
      <c r="AA53" s="103"/>
    </row>
    <row r="54" spans="1:27" ht="26.4" x14ac:dyDescent="0.3">
      <c r="A54" s="21" t="s">
        <v>144</v>
      </c>
      <c r="B54" s="84" t="s">
        <v>162</v>
      </c>
      <c r="C54" s="21" t="s">
        <v>186</v>
      </c>
      <c r="D54" s="5">
        <f t="shared" si="37"/>
        <v>63</v>
      </c>
      <c r="E54" s="3">
        <v>21</v>
      </c>
      <c r="F54" s="13"/>
      <c r="G54" s="13">
        <f t="shared" si="38"/>
        <v>42</v>
      </c>
      <c r="H54" s="3">
        <v>30</v>
      </c>
      <c r="I54" s="16"/>
      <c r="J54" s="4"/>
      <c r="K54" s="8" t="str">
        <f t="shared" si="39"/>
        <v/>
      </c>
      <c r="L54" s="26" t="str">
        <f t="shared" si="40"/>
        <v/>
      </c>
      <c r="M54" s="102"/>
      <c r="N54" s="106" t="str">
        <f t="shared" si="41"/>
        <v/>
      </c>
      <c r="O54" s="107" t="str">
        <f t="shared" si="42"/>
        <v/>
      </c>
      <c r="P54" s="102"/>
      <c r="Q54" s="106" t="str">
        <f t="shared" si="43"/>
        <v/>
      </c>
      <c r="R54" s="103">
        <v>42</v>
      </c>
      <c r="S54" s="106"/>
      <c r="T54" s="106" t="str">
        <f t="shared" si="45"/>
        <v/>
      </c>
      <c r="U54" s="103" t="str">
        <f t="shared" si="46"/>
        <v/>
      </c>
      <c r="V54" s="106"/>
      <c r="W54" s="106" t="str">
        <f t="shared" si="47"/>
        <v/>
      </c>
      <c r="X54" s="103" t="str">
        <f t="shared" si="49"/>
        <v/>
      </c>
      <c r="Y54" s="106"/>
      <c r="Z54" s="106" t="str">
        <f t="shared" si="48"/>
        <v/>
      </c>
      <c r="AA54" s="103" t="str">
        <f t="shared" si="50"/>
        <v/>
      </c>
    </row>
    <row r="55" spans="1:27" ht="26.4" x14ac:dyDescent="0.3">
      <c r="A55" s="21" t="s">
        <v>160</v>
      </c>
      <c r="B55" s="19" t="s">
        <v>161</v>
      </c>
      <c r="C55" s="101" t="s">
        <v>28</v>
      </c>
      <c r="D55" s="5">
        <f>SUM(E55:G55)</f>
        <v>88</v>
      </c>
      <c r="E55" s="3">
        <v>28</v>
      </c>
      <c r="F55" s="13"/>
      <c r="G55" s="13">
        <f>SUM(L55,O55,R55,U55,X55,AA55)</f>
        <v>60</v>
      </c>
      <c r="H55" s="3">
        <v>20</v>
      </c>
      <c r="I55" s="16"/>
      <c r="J55" s="4"/>
      <c r="K55" s="8" t="str">
        <f>IF(J55&gt;0,"/","")</f>
        <v/>
      </c>
      <c r="L55" s="26" t="str">
        <f>IF(J55&gt;0,J55*$AB$12,"")</f>
        <v/>
      </c>
      <c r="M55" s="102"/>
      <c r="N55" s="106" t="str">
        <f>IF(M55&gt;0,"/","")</f>
        <v/>
      </c>
      <c r="O55" s="103" t="str">
        <f>IF(M55&gt;0,M55*$AB$12,"")</f>
        <v/>
      </c>
      <c r="P55" s="102"/>
      <c r="Q55" s="106" t="str">
        <f>IF(P55&gt;0,"/","")</f>
        <v/>
      </c>
      <c r="R55" s="103">
        <v>28</v>
      </c>
      <c r="S55" s="106"/>
      <c r="T55" s="106" t="str">
        <f>IF(S55&gt;0,"/","")</f>
        <v/>
      </c>
      <c r="U55" s="103">
        <v>32</v>
      </c>
      <c r="V55" s="106"/>
      <c r="W55" s="106" t="str">
        <f>IF(V55&gt;0,"/","")</f>
        <v/>
      </c>
      <c r="X55" s="103" t="str">
        <f>IF(V55&gt;0,V55*$AF$12,"")</f>
        <v/>
      </c>
      <c r="Y55" s="106"/>
      <c r="Z55" s="106" t="str">
        <f>IF(Y55&gt;0,"/","")</f>
        <v/>
      </c>
      <c r="AA55" s="103" t="str">
        <f>IF(Y55&gt;0,Y55*$AG$12,"")</f>
        <v/>
      </c>
    </row>
    <row r="56" spans="1:27" s="41" customFormat="1" ht="26.4" x14ac:dyDescent="0.3">
      <c r="A56" s="52" t="s">
        <v>62</v>
      </c>
      <c r="B56" s="53" t="s">
        <v>63</v>
      </c>
      <c r="C56" s="52" t="str">
        <f>"2з/4дз/6э
(1эм/1кэм)"</f>
        <v>2з/4дз/6э
(1эм/1кэм)</v>
      </c>
      <c r="D56" s="54">
        <f>SUM(D57,D65,D74,D80,D88)</f>
        <v>1038</v>
      </c>
      <c r="E56" s="54">
        <f>SUM(E57,E65,E74,E80,E88)</f>
        <v>360</v>
      </c>
      <c r="F56" s="54"/>
      <c r="G56" s="54">
        <f>SUM(G57,G65,G74,G80,G88)</f>
        <v>678</v>
      </c>
      <c r="H56" s="54">
        <f>SUM(H57,H65,H74,H80,H88)</f>
        <v>396</v>
      </c>
      <c r="I56" s="56"/>
      <c r="J56" s="57"/>
      <c r="K56" s="58" t="str">
        <f>IF(J56&gt;0,"/","")</f>
        <v/>
      </c>
      <c r="L56" s="59" t="str">
        <f>IF(J56&gt;0,J56*$AB$12,"")</f>
        <v/>
      </c>
      <c r="M56" s="57"/>
      <c r="N56" s="58" t="str">
        <f>IF(M56&gt;0,"/","")</f>
        <v/>
      </c>
      <c r="O56" s="59" t="str">
        <f>IF(M56&gt;0,M56*$AB$12,"")</f>
        <v/>
      </c>
      <c r="P56" s="57"/>
      <c r="Q56" s="58" t="str">
        <f>IF(P56&gt;0,"/","")</f>
        <v/>
      </c>
      <c r="R56" s="59" t="str">
        <f>IF(P56&gt;0,P56*$AD$12,"")</f>
        <v/>
      </c>
      <c r="S56" s="58"/>
      <c r="T56" s="58" t="str">
        <f>IF(S56&gt;0,"/","")</f>
        <v/>
      </c>
      <c r="U56" s="59" t="str">
        <f>IF(S56&gt;0,S56*$AE$12,"")</f>
        <v/>
      </c>
      <c r="V56" s="58"/>
      <c r="W56" s="58" t="str">
        <f>IF(V56&gt;0,"/","")</f>
        <v/>
      </c>
      <c r="X56" s="59" t="str">
        <f>IF(V56&gt;0,V56*$AF$12,"")</f>
        <v/>
      </c>
      <c r="Y56" s="58"/>
      <c r="Z56" s="58" t="str">
        <f>IF(Y56&gt;0,"/","")</f>
        <v/>
      </c>
      <c r="AA56" s="59" t="str">
        <f>IF(Y56&gt;0,Y56*$AG$12,"")</f>
        <v/>
      </c>
    </row>
    <row r="57" spans="1:27" s="41" customFormat="1" ht="51.75" customHeight="1" x14ac:dyDescent="0.3">
      <c r="A57" s="52" t="s">
        <v>64</v>
      </c>
      <c r="B57" s="53" t="s">
        <v>152</v>
      </c>
      <c r="C57" s="52" t="str">
        <f>"1з/1дз/3э (1кэм)"</f>
        <v>1з/1дз/3э (1кэм)</v>
      </c>
      <c r="D57" s="54">
        <f>SUM(D58:D59)</f>
        <v>548</v>
      </c>
      <c r="E57" s="54">
        <f>SUM(E58:E59,E61,E62,E64)</f>
        <v>192</v>
      </c>
      <c r="F57" s="54"/>
      <c r="G57" s="54">
        <f>SUM(G58:G59)</f>
        <v>356</v>
      </c>
      <c r="H57" s="54">
        <f>SUM(H58:H59,H61,H62,H64)</f>
        <v>236</v>
      </c>
      <c r="I57" s="56"/>
      <c r="J57" s="57"/>
      <c r="K57" s="58" t="str">
        <f>IF(J57&gt;0,"/","")</f>
        <v/>
      </c>
      <c r="L57" s="59" t="str">
        <f>IF(J57&gt;0,J57*$AB$12,"")</f>
        <v/>
      </c>
      <c r="M57" s="57"/>
      <c r="N57" s="58" t="str">
        <f>IF(M57&gt;0,"/","")</f>
        <v/>
      </c>
      <c r="O57" s="59" t="str">
        <f>IF(M57&gt;0,M57*$AB$12,"")</f>
        <v/>
      </c>
      <c r="P57" s="57"/>
      <c r="Q57" s="58" t="str">
        <f>IF(P57&gt;0,"/","")</f>
        <v/>
      </c>
      <c r="R57" s="59" t="str">
        <f>IF(P57&gt;0,P57*$AD$12,"")</f>
        <v/>
      </c>
      <c r="S57" s="58"/>
      <c r="T57" s="58" t="str">
        <f>IF(S57&gt;0,"/","")</f>
        <v/>
      </c>
      <c r="U57" s="59" t="str">
        <f>IF(S57&gt;0,S57*$AE$12,"")</f>
        <v/>
      </c>
      <c r="V57" s="58"/>
      <c r="W57" s="58"/>
      <c r="X57" s="59" t="str">
        <f>IF(V57&gt;0,V57*$AF$12,"")</f>
        <v/>
      </c>
      <c r="Y57" s="58"/>
      <c r="Z57" s="58" t="s">
        <v>87</v>
      </c>
      <c r="AA57" s="113" t="str">
        <f>IF(Y57&gt;0,Y57*$AG$12,"")</f>
        <v/>
      </c>
    </row>
    <row r="58" spans="1:27" ht="26.4" x14ac:dyDescent="0.3">
      <c r="A58" s="21" t="s">
        <v>65</v>
      </c>
      <c r="B58" s="18" t="s">
        <v>159</v>
      </c>
      <c r="C58" s="20" t="str">
        <f>"-/-/э/-/-/кэ6"</f>
        <v>-/-/э/-/-/кэ6</v>
      </c>
      <c r="D58" s="9">
        <f t="shared" ref="D58:D64" si="51">SUM(E58:G58)</f>
        <v>433</v>
      </c>
      <c r="E58" s="13">
        <v>142</v>
      </c>
      <c r="F58" s="13"/>
      <c r="G58" s="13">
        <f t="shared" ref="G58:G64" si="52">SUM(L58,O58,R58,U58,X58,AA58)</f>
        <v>291</v>
      </c>
      <c r="H58" s="85">
        <v>206</v>
      </c>
      <c r="I58" s="15"/>
      <c r="J58" s="4"/>
      <c r="K58" s="8"/>
      <c r="L58" s="26">
        <v>34</v>
      </c>
      <c r="M58" s="4"/>
      <c r="N58" s="8"/>
      <c r="O58" s="26">
        <v>88</v>
      </c>
      <c r="P58" s="102"/>
      <c r="Q58" s="106" t="str">
        <f t="shared" ref="Q58:Q102" si="53">IF(P58&gt;0,"/","")</f>
        <v/>
      </c>
      <c r="R58" s="103">
        <v>56</v>
      </c>
      <c r="S58" s="106"/>
      <c r="T58" s="106" t="str">
        <f>IF(S58&gt;0,"/","")</f>
        <v/>
      </c>
      <c r="U58" s="103">
        <v>48</v>
      </c>
      <c r="V58" s="106"/>
      <c r="W58" s="106" t="str">
        <f t="shared" ref="W58:W102" si="54">IF(V58&gt;0,"/","")</f>
        <v/>
      </c>
      <c r="X58" s="103">
        <v>39</v>
      </c>
      <c r="Y58" s="106"/>
      <c r="Z58" s="106" t="str">
        <f t="shared" ref="Z58:Z102" si="55">IF(Y58&gt;0,"/","")</f>
        <v/>
      </c>
      <c r="AA58" s="103">
        <v>26</v>
      </c>
    </row>
    <row r="59" spans="1:27" ht="39.6" x14ac:dyDescent="0.3">
      <c r="A59" s="21" t="s">
        <v>165</v>
      </c>
      <c r="B59" s="18" t="s">
        <v>180</v>
      </c>
      <c r="C59" s="20" t="s">
        <v>184</v>
      </c>
      <c r="D59" s="9">
        <f t="shared" si="51"/>
        <v>115</v>
      </c>
      <c r="E59" s="13">
        <v>50</v>
      </c>
      <c r="F59" s="13"/>
      <c r="G59" s="13">
        <f t="shared" si="52"/>
        <v>65</v>
      </c>
      <c r="H59" s="85">
        <v>30</v>
      </c>
      <c r="I59" s="15"/>
      <c r="J59" s="4"/>
      <c r="K59" s="8"/>
      <c r="L59" s="26"/>
      <c r="M59" s="4"/>
      <c r="N59" s="8"/>
      <c r="O59" s="26"/>
      <c r="P59" s="102"/>
      <c r="Q59" s="106"/>
      <c r="R59" s="103"/>
      <c r="S59" s="106"/>
      <c r="T59" s="106"/>
      <c r="U59" s="103"/>
      <c r="V59" s="106"/>
      <c r="W59" s="106" t="str">
        <f t="shared" si="54"/>
        <v/>
      </c>
      <c r="X59" s="103">
        <v>26</v>
      </c>
      <c r="Y59" s="106"/>
      <c r="Z59" s="106" t="str">
        <f t="shared" si="55"/>
        <v/>
      </c>
      <c r="AA59" s="103">
        <v>39</v>
      </c>
    </row>
    <row r="60" spans="1:27" s="130" customFormat="1" ht="12.75" customHeight="1" x14ac:dyDescent="0.3">
      <c r="A60" s="114" t="s">
        <v>66</v>
      </c>
      <c r="B60" s="123" t="s">
        <v>67</v>
      </c>
      <c r="C60" s="132" t="s">
        <v>181</v>
      </c>
      <c r="D60" s="9">
        <f t="shared" si="51"/>
        <v>72</v>
      </c>
      <c r="E60" s="124"/>
      <c r="F60" s="125"/>
      <c r="G60" s="13">
        <f t="shared" si="52"/>
        <v>72</v>
      </c>
      <c r="H60" s="124"/>
      <c r="I60" s="126"/>
      <c r="J60" s="127"/>
      <c r="K60" s="128" t="str">
        <f t="shared" ref="K60:K102" si="56">IF(J60&gt;0,"/","")</f>
        <v/>
      </c>
      <c r="L60" s="129" t="str">
        <f t="shared" ref="L60:L102" si="57">IF(J60&gt;0,J60*$AB$12,"")</f>
        <v/>
      </c>
      <c r="M60" s="139"/>
      <c r="N60" s="140"/>
      <c r="O60" s="141">
        <v>36</v>
      </c>
      <c r="P60" s="139"/>
      <c r="Q60" s="140"/>
      <c r="R60" s="141">
        <v>36</v>
      </c>
      <c r="S60" s="133"/>
      <c r="T60" s="133" t="str">
        <f t="shared" ref="T60:T102" si="58">IF(S60&gt;0,"/","")</f>
        <v/>
      </c>
      <c r="U60" s="134" t="str">
        <f>IF(S60&gt;0,S60*$AE$12,"")</f>
        <v/>
      </c>
      <c r="V60" s="133"/>
      <c r="W60" s="133" t="str">
        <f t="shared" si="54"/>
        <v/>
      </c>
      <c r="X60" s="134" t="str">
        <f>IF(V60&gt;0,V60*$AF$12,"")</f>
        <v/>
      </c>
      <c r="Y60" s="128"/>
      <c r="Z60" s="128" t="str">
        <f t="shared" si="55"/>
        <v/>
      </c>
      <c r="AA60" s="129" t="str">
        <f t="shared" ref="AA60:AA102" si="59">IF(Y60&gt;0,Y60*$AG$12,"")</f>
        <v/>
      </c>
    </row>
    <row r="61" spans="1:27" s="130" customFormat="1" ht="15" hidden="1" x14ac:dyDescent="0.25">
      <c r="A61" s="121"/>
      <c r="B61" s="122"/>
      <c r="C61" s="114"/>
      <c r="D61" s="116">
        <f t="shared" si="51"/>
        <v>36</v>
      </c>
      <c r="E61" s="124"/>
      <c r="F61" s="125"/>
      <c r="G61" s="118">
        <f t="shared" si="52"/>
        <v>36</v>
      </c>
      <c r="H61" s="124"/>
      <c r="I61" s="126"/>
      <c r="J61" s="127"/>
      <c r="K61" s="128"/>
      <c r="L61" s="129"/>
      <c r="M61" s="135"/>
      <c r="N61" s="136"/>
      <c r="O61" s="134">
        <v>36</v>
      </c>
      <c r="P61" s="137"/>
      <c r="Q61" s="133"/>
      <c r="R61" s="134"/>
      <c r="S61" s="133"/>
      <c r="T61" s="133"/>
      <c r="U61" s="134"/>
      <c r="V61" s="133"/>
      <c r="W61" s="133"/>
      <c r="X61" s="134"/>
      <c r="Y61" s="128"/>
      <c r="Z61" s="128"/>
      <c r="AA61" s="129"/>
    </row>
    <row r="62" spans="1:27" s="120" customFormat="1" ht="15" hidden="1" x14ac:dyDescent="0.25">
      <c r="A62" s="121"/>
      <c r="B62" s="122"/>
      <c r="C62" s="121"/>
      <c r="D62" s="116">
        <f t="shared" si="51"/>
        <v>36</v>
      </c>
      <c r="E62" s="117"/>
      <c r="F62" s="118"/>
      <c r="G62" s="118">
        <f t="shared" si="52"/>
        <v>36</v>
      </c>
      <c r="H62" s="117"/>
      <c r="I62" s="119"/>
      <c r="J62" s="102"/>
      <c r="K62" s="106" t="str">
        <f t="shared" si="56"/>
        <v/>
      </c>
      <c r="L62" s="103" t="str">
        <f t="shared" si="57"/>
        <v/>
      </c>
      <c r="M62" s="137"/>
      <c r="N62" s="133" t="str">
        <f t="shared" ref="N62:N102" si="60">IF(M62&gt;0,"/","")</f>
        <v/>
      </c>
      <c r="O62" s="134"/>
      <c r="P62" s="137"/>
      <c r="Q62" s="133" t="str">
        <f t="shared" si="53"/>
        <v/>
      </c>
      <c r="R62" s="134">
        <v>36</v>
      </c>
      <c r="S62" s="133"/>
      <c r="T62" s="133" t="str">
        <f t="shared" si="58"/>
        <v/>
      </c>
      <c r="U62" s="134" t="str">
        <f>IF(S62&gt;0,S62*$AE$12,"")</f>
        <v/>
      </c>
      <c r="V62" s="133"/>
      <c r="W62" s="133" t="str">
        <f t="shared" si="54"/>
        <v/>
      </c>
      <c r="X62" s="134" t="str">
        <f>IF(V62&gt;0,V62*$AF$12,"")</f>
        <v/>
      </c>
      <c r="Y62" s="106"/>
      <c r="Z62" s="106" t="str">
        <f t="shared" si="55"/>
        <v/>
      </c>
      <c r="AA62" s="103" t="str">
        <f t="shared" si="59"/>
        <v/>
      </c>
    </row>
    <row r="63" spans="1:27" s="130" customFormat="1" ht="26.4" x14ac:dyDescent="0.3">
      <c r="A63" s="114" t="s">
        <v>88</v>
      </c>
      <c r="B63" s="123" t="s">
        <v>170</v>
      </c>
      <c r="C63" s="146" t="s">
        <v>28</v>
      </c>
      <c r="D63" s="9">
        <f t="shared" si="51"/>
        <v>144</v>
      </c>
      <c r="E63" s="124"/>
      <c r="F63" s="125"/>
      <c r="G63" s="13">
        <f t="shared" si="52"/>
        <v>144</v>
      </c>
      <c r="H63" s="124"/>
      <c r="I63" s="126"/>
      <c r="J63" s="127"/>
      <c r="K63" s="128" t="str">
        <f t="shared" si="56"/>
        <v/>
      </c>
      <c r="L63" s="129" t="str">
        <f t="shared" si="57"/>
        <v/>
      </c>
      <c r="M63" s="135"/>
      <c r="N63" s="136" t="str">
        <f t="shared" si="60"/>
        <v/>
      </c>
      <c r="O63" s="138" t="str">
        <f t="shared" ref="O63:O102" si="61">IF(M63&gt;0,M63*$AB$12,"")</f>
        <v/>
      </c>
      <c r="P63" s="137"/>
      <c r="Q63" s="133" t="str">
        <f t="shared" si="53"/>
        <v/>
      </c>
      <c r="R63" s="134" t="str">
        <f t="shared" ref="R63:R102" si="62">IF(P63&gt;0,P63*$AD$12,"")</f>
        <v/>
      </c>
      <c r="S63" s="139"/>
      <c r="T63" s="140"/>
      <c r="U63" s="141">
        <v>72</v>
      </c>
      <c r="V63" s="139"/>
      <c r="W63" s="140"/>
      <c r="X63" s="141">
        <v>72</v>
      </c>
      <c r="Y63" s="128"/>
      <c r="Z63" s="128" t="str">
        <f t="shared" si="55"/>
        <v/>
      </c>
      <c r="AA63" s="129" t="str">
        <f t="shared" si="59"/>
        <v/>
      </c>
    </row>
    <row r="64" spans="1:27" ht="15" hidden="1" x14ac:dyDescent="0.25">
      <c r="A64" s="21"/>
      <c r="B64" s="19"/>
      <c r="C64" s="21"/>
      <c r="D64" s="5">
        <f t="shared" si="51"/>
        <v>144</v>
      </c>
      <c r="E64" s="3"/>
      <c r="F64" s="13"/>
      <c r="G64" s="13">
        <f t="shared" si="52"/>
        <v>144</v>
      </c>
      <c r="H64" s="3"/>
      <c r="I64" s="16"/>
      <c r="J64" s="4"/>
      <c r="K64" s="8" t="str">
        <f t="shared" si="56"/>
        <v/>
      </c>
      <c r="L64" s="26" t="str">
        <f t="shared" si="57"/>
        <v/>
      </c>
      <c r="M64" s="4"/>
      <c r="N64" s="8" t="str">
        <f t="shared" si="60"/>
        <v/>
      </c>
      <c r="O64" s="26" t="str">
        <f t="shared" si="61"/>
        <v/>
      </c>
      <c r="P64" s="4"/>
      <c r="Q64" s="8" t="str">
        <f t="shared" si="53"/>
        <v/>
      </c>
      <c r="R64" s="26" t="str">
        <f t="shared" si="62"/>
        <v/>
      </c>
      <c r="S64" s="8"/>
      <c r="T64" s="8" t="str">
        <f t="shared" si="58"/>
        <v/>
      </c>
      <c r="U64" s="79">
        <v>72</v>
      </c>
      <c r="V64" s="8"/>
      <c r="W64" s="8" t="str">
        <f t="shared" si="54"/>
        <v/>
      </c>
      <c r="X64" s="26">
        <v>72</v>
      </c>
      <c r="Y64" s="8"/>
      <c r="Z64" s="8" t="str">
        <f t="shared" si="55"/>
        <v/>
      </c>
      <c r="AA64" s="26" t="str">
        <f t="shared" si="59"/>
        <v/>
      </c>
    </row>
    <row r="65" spans="1:27" s="41" customFormat="1" ht="58.2" customHeight="1" x14ac:dyDescent="0.3">
      <c r="A65" s="52" t="s">
        <v>69</v>
      </c>
      <c r="B65" s="80" t="s">
        <v>147</v>
      </c>
      <c r="C65" s="52" t="str">
        <f>"1з/2дз/2э (1эм)"</f>
        <v>1з/2дз/2э (1эм)</v>
      </c>
      <c r="D65" s="55">
        <f>SUM(D66:D67)</f>
        <v>355</v>
      </c>
      <c r="E65" s="55">
        <f>SUM(E66:E67)</f>
        <v>124</v>
      </c>
      <c r="F65" s="55"/>
      <c r="G65" s="55">
        <f>SUM(G66:G67)</f>
        <v>231</v>
      </c>
      <c r="H65" s="55">
        <f>SUM(H66:H73)</f>
        <v>110</v>
      </c>
      <c r="I65" s="56"/>
      <c r="J65" s="57"/>
      <c r="K65" s="58" t="str">
        <f t="shared" si="56"/>
        <v/>
      </c>
      <c r="L65" s="59" t="str">
        <f t="shared" si="57"/>
        <v/>
      </c>
      <c r="M65" s="57"/>
      <c r="N65" s="58" t="str">
        <f t="shared" si="60"/>
        <v/>
      </c>
      <c r="O65" s="59" t="str">
        <f t="shared" si="61"/>
        <v/>
      </c>
      <c r="P65" s="57"/>
      <c r="Q65" s="58"/>
      <c r="R65" s="59" t="str">
        <f t="shared" si="62"/>
        <v/>
      </c>
      <c r="S65" s="58"/>
      <c r="T65" s="58"/>
      <c r="U65" s="59" t="str">
        <f>IF(S65&gt;0,S65*$AE$12,"")</f>
        <v/>
      </c>
      <c r="V65" s="58"/>
      <c r="W65" s="58" t="s">
        <v>87</v>
      </c>
      <c r="X65" s="113" t="str">
        <f>IF(V65&gt;0,V65*$AF$12,"")</f>
        <v/>
      </c>
      <c r="Y65" s="58"/>
      <c r="Z65" s="58" t="str">
        <f t="shared" si="55"/>
        <v/>
      </c>
      <c r="AA65" s="59" t="str">
        <f t="shared" si="59"/>
        <v/>
      </c>
    </row>
    <row r="66" spans="1:27" ht="39.6" x14ac:dyDescent="0.3">
      <c r="A66" s="21" t="s">
        <v>70</v>
      </c>
      <c r="B66" s="19" t="s">
        <v>148</v>
      </c>
      <c r="C66" s="20" t="str">
        <f>"-/-/-/э"</f>
        <v>-/-/-/э</v>
      </c>
      <c r="D66" s="5">
        <f>SUM(E66:G66)</f>
        <v>253</v>
      </c>
      <c r="E66" s="3">
        <v>94</v>
      </c>
      <c r="F66" s="13"/>
      <c r="G66" s="13">
        <f>SUM(L66,O66,R66,U66,X66,AA66)</f>
        <v>159</v>
      </c>
      <c r="H66" s="3">
        <v>50</v>
      </c>
      <c r="I66" s="16"/>
      <c r="J66" s="4"/>
      <c r="K66" s="8" t="str">
        <f t="shared" si="56"/>
        <v/>
      </c>
      <c r="L66" s="26" t="str">
        <f t="shared" si="57"/>
        <v/>
      </c>
      <c r="M66" s="4"/>
      <c r="N66" s="8" t="str">
        <f t="shared" si="60"/>
        <v/>
      </c>
      <c r="O66" s="26">
        <v>44</v>
      </c>
      <c r="P66" s="4"/>
      <c r="Q66" s="8" t="str">
        <f t="shared" si="53"/>
        <v/>
      </c>
      <c r="R66" s="90">
        <v>28</v>
      </c>
      <c r="S66" s="8"/>
      <c r="T66" s="8" t="str">
        <f t="shared" si="58"/>
        <v/>
      </c>
      <c r="U66" s="26">
        <v>48</v>
      </c>
      <c r="V66" s="8"/>
      <c r="W66" s="8" t="str">
        <f t="shared" si="54"/>
        <v/>
      </c>
      <c r="X66" s="103">
        <v>39</v>
      </c>
      <c r="Y66" s="8"/>
      <c r="Z66" s="8" t="str">
        <f t="shared" si="55"/>
        <v/>
      </c>
      <c r="AA66" s="26" t="str">
        <f t="shared" si="59"/>
        <v/>
      </c>
    </row>
    <row r="67" spans="1:27" ht="26.4" x14ac:dyDescent="0.3">
      <c r="A67" s="21" t="s">
        <v>166</v>
      </c>
      <c r="B67" s="19" t="s">
        <v>174</v>
      </c>
      <c r="C67" s="101" t="s">
        <v>28</v>
      </c>
      <c r="D67" s="5">
        <f>SUM(E67:G67)</f>
        <v>102</v>
      </c>
      <c r="E67" s="3">
        <v>30</v>
      </c>
      <c r="F67" s="13"/>
      <c r="G67" s="13">
        <f>SUM(L67,O67,R67,U67,X67,AA67)</f>
        <v>72</v>
      </c>
      <c r="H67" s="3">
        <v>60</v>
      </c>
      <c r="I67" s="16"/>
      <c r="J67" s="4"/>
      <c r="K67" s="8"/>
      <c r="L67" s="26"/>
      <c r="M67" s="4"/>
      <c r="N67" s="8"/>
      <c r="O67" s="26">
        <v>44</v>
      </c>
      <c r="P67" s="4"/>
      <c r="Q67" s="8" t="str">
        <f t="shared" si="53"/>
        <v/>
      </c>
      <c r="R67" s="26">
        <v>28</v>
      </c>
      <c r="S67" s="8"/>
      <c r="T67" s="8" t="str">
        <f t="shared" si="58"/>
        <v/>
      </c>
      <c r="U67" s="103"/>
      <c r="V67" s="8"/>
      <c r="W67" s="8"/>
      <c r="X67" s="26"/>
      <c r="Y67" s="8"/>
      <c r="Z67" s="8"/>
      <c r="AA67" s="26"/>
    </row>
    <row r="68" spans="1:27" s="130" customFormat="1" x14ac:dyDescent="0.3">
      <c r="A68" s="114" t="s">
        <v>71</v>
      </c>
      <c r="B68" s="123" t="s">
        <v>67</v>
      </c>
      <c r="C68" s="132" t="s">
        <v>181</v>
      </c>
      <c r="D68" s="5">
        <f>SUM(E68:G68)</f>
        <v>72</v>
      </c>
      <c r="E68" s="124"/>
      <c r="F68" s="125"/>
      <c r="G68" s="13">
        <f>SUM(L68,O68,R68,U68,X68,AA68)</f>
        <v>72</v>
      </c>
      <c r="H68" s="124"/>
      <c r="I68" s="126"/>
      <c r="J68" s="127"/>
      <c r="K68" s="128" t="str">
        <f t="shared" si="56"/>
        <v/>
      </c>
      <c r="L68" s="129" t="str">
        <f t="shared" si="57"/>
        <v/>
      </c>
      <c r="M68" s="127"/>
      <c r="N68" s="128"/>
      <c r="O68" s="129" t="str">
        <f t="shared" si="61"/>
        <v/>
      </c>
      <c r="P68" s="139"/>
      <c r="Q68" s="140"/>
      <c r="R68" s="141">
        <v>36</v>
      </c>
      <c r="S68" s="139"/>
      <c r="T68" s="140"/>
      <c r="U68" s="141">
        <v>36</v>
      </c>
      <c r="V68" s="128"/>
      <c r="W68" s="128" t="str">
        <f t="shared" si="54"/>
        <v/>
      </c>
      <c r="X68" s="129" t="str">
        <f>IF(V68&gt;0,V68*$AF$12,"")</f>
        <v/>
      </c>
      <c r="Y68" s="128"/>
      <c r="Z68" s="128" t="str">
        <f t="shared" si="55"/>
        <v/>
      </c>
      <c r="AA68" s="129" t="str">
        <f t="shared" si="59"/>
        <v/>
      </c>
    </row>
    <row r="69" spans="1:27" s="120" customFormat="1" ht="0.75" hidden="1" customHeight="1" x14ac:dyDescent="0.25">
      <c r="A69" s="121"/>
      <c r="B69" s="122"/>
      <c r="C69" s="121"/>
      <c r="D69" s="116"/>
      <c r="E69" s="117"/>
      <c r="F69" s="118"/>
      <c r="G69" s="118"/>
      <c r="H69" s="117"/>
      <c r="I69" s="119"/>
      <c r="J69" s="102"/>
      <c r="K69" s="106"/>
      <c r="L69" s="103"/>
      <c r="M69" s="102"/>
      <c r="N69" s="106"/>
      <c r="O69" s="103"/>
      <c r="P69" s="137"/>
      <c r="Q69" s="133"/>
      <c r="R69" s="134"/>
      <c r="S69" s="133"/>
      <c r="T69" s="133"/>
      <c r="U69" s="134">
        <v>36</v>
      </c>
      <c r="V69" s="106"/>
      <c r="W69" s="106"/>
      <c r="X69" s="103"/>
      <c r="Y69" s="106"/>
      <c r="Z69" s="106"/>
      <c r="AA69" s="103"/>
    </row>
    <row r="70" spans="1:27" s="120" customFormat="1" ht="15" hidden="1" x14ac:dyDescent="0.25">
      <c r="A70" s="121"/>
      <c r="B70" s="122"/>
      <c r="C70" s="121"/>
      <c r="D70" s="116"/>
      <c r="E70" s="117"/>
      <c r="F70" s="118"/>
      <c r="G70" s="118"/>
      <c r="H70" s="117"/>
      <c r="I70" s="119"/>
      <c r="J70" s="102"/>
      <c r="K70" s="106"/>
      <c r="L70" s="103"/>
      <c r="M70" s="102"/>
      <c r="N70" s="106"/>
      <c r="O70" s="103"/>
      <c r="P70" s="137"/>
      <c r="Q70" s="133"/>
      <c r="R70" s="134">
        <v>36</v>
      </c>
      <c r="S70" s="133"/>
      <c r="T70" s="133"/>
      <c r="U70" s="134"/>
      <c r="V70" s="106"/>
      <c r="W70" s="106"/>
      <c r="X70" s="103"/>
      <c r="Y70" s="106"/>
      <c r="Z70" s="106"/>
      <c r="AA70" s="103"/>
    </row>
    <row r="71" spans="1:27" s="130" customFormat="1" ht="24" customHeight="1" x14ac:dyDescent="0.3">
      <c r="A71" s="114" t="s">
        <v>89</v>
      </c>
      <c r="B71" s="123" t="s">
        <v>170</v>
      </c>
      <c r="C71" s="114" t="s">
        <v>24</v>
      </c>
      <c r="D71" s="5">
        <f>SUM(E71:G71)</f>
        <v>180</v>
      </c>
      <c r="E71" s="124"/>
      <c r="F71" s="125"/>
      <c r="G71" s="13">
        <f>SUM(L71,O71,R71,U71,X71,AA71)</f>
        <v>180</v>
      </c>
      <c r="H71" s="124"/>
      <c r="I71" s="126"/>
      <c r="J71" s="127"/>
      <c r="K71" s="128" t="str">
        <f t="shared" si="56"/>
        <v/>
      </c>
      <c r="L71" s="129" t="str">
        <f t="shared" si="57"/>
        <v/>
      </c>
      <c r="M71" s="127"/>
      <c r="N71" s="128" t="str">
        <f t="shared" si="60"/>
        <v/>
      </c>
      <c r="O71" s="129" t="str">
        <f t="shared" si="61"/>
        <v/>
      </c>
      <c r="P71" s="135"/>
      <c r="Q71" s="136"/>
      <c r="R71" s="138" t="str">
        <f t="shared" si="62"/>
        <v/>
      </c>
      <c r="S71" s="139"/>
      <c r="T71" s="140"/>
      <c r="U71" s="141">
        <v>180</v>
      </c>
      <c r="V71" s="128"/>
      <c r="W71" s="128" t="str">
        <f t="shared" si="54"/>
        <v/>
      </c>
      <c r="X71" s="129" t="str">
        <f>IF(V71&gt;0,V71*$AF$12,"")</f>
        <v/>
      </c>
      <c r="Y71" s="128"/>
      <c r="Z71" s="128" t="str">
        <f t="shared" si="55"/>
        <v/>
      </c>
      <c r="AA71" s="129" t="str">
        <f t="shared" si="59"/>
        <v/>
      </c>
    </row>
    <row r="72" spans="1:27" ht="15" hidden="1" x14ac:dyDescent="0.25">
      <c r="A72" s="21"/>
      <c r="B72" s="19"/>
      <c r="C72" s="21"/>
      <c r="D72" s="5"/>
      <c r="E72" s="3"/>
      <c r="F72" s="13"/>
      <c r="G72" s="13"/>
      <c r="H72" s="3"/>
      <c r="I72" s="16"/>
      <c r="J72" s="4"/>
      <c r="K72" s="8" t="str">
        <f t="shared" si="56"/>
        <v/>
      </c>
      <c r="L72" s="26" t="str">
        <f t="shared" si="57"/>
        <v/>
      </c>
      <c r="M72" s="4"/>
      <c r="N72" s="8" t="str">
        <f t="shared" si="60"/>
        <v/>
      </c>
      <c r="O72" s="26" t="str">
        <f t="shared" si="61"/>
        <v/>
      </c>
      <c r="P72" s="4"/>
      <c r="Q72" s="8" t="str">
        <f t="shared" si="53"/>
        <v/>
      </c>
      <c r="R72" s="26"/>
      <c r="S72" s="8"/>
      <c r="T72" s="8" t="str">
        <f t="shared" si="58"/>
        <v/>
      </c>
      <c r="U72" s="26">
        <v>36</v>
      </c>
      <c r="V72" s="8"/>
      <c r="W72" s="8" t="str">
        <f t="shared" si="54"/>
        <v/>
      </c>
      <c r="X72" s="26" t="str">
        <f>IF(V72&gt;0,V72*$AF$12,"")</f>
        <v/>
      </c>
      <c r="Y72" s="8"/>
      <c r="Z72" s="8" t="str">
        <f t="shared" si="55"/>
        <v/>
      </c>
      <c r="AA72" s="26" t="str">
        <f t="shared" si="59"/>
        <v/>
      </c>
    </row>
    <row r="73" spans="1:27" ht="15" hidden="1" x14ac:dyDescent="0.25">
      <c r="A73" s="21"/>
      <c r="B73" s="19"/>
      <c r="C73" s="21"/>
      <c r="D73" s="5"/>
      <c r="E73" s="3"/>
      <c r="F73" s="13"/>
      <c r="G73" s="13"/>
      <c r="H73" s="3"/>
      <c r="I73" s="16"/>
      <c r="J73" s="4"/>
      <c r="K73" s="8"/>
      <c r="L73" s="26"/>
      <c r="M73" s="4"/>
      <c r="N73" s="8"/>
      <c r="O73" s="26"/>
      <c r="P73" s="4"/>
      <c r="Q73" s="8"/>
      <c r="R73" s="26"/>
      <c r="S73" s="8"/>
      <c r="T73" s="8"/>
      <c r="U73" s="63">
        <v>144</v>
      </c>
      <c r="V73" s="8"/>
      <c r="W73" s="8"/>
      <c r="X73" s="26"/>
      <c r="Y73" s="8"/>
      <c r="Z73" s="8"/>
      <c r="AA73" s="26"/>
    </row>
    <row r="74" spans="1:27" s="41" customFormat="1" ht="26.4" x14ac:dyDescent="0.3">
      <c r="A74" s="52" t="s">
        <v>72</v>
      </c>
      <c r="B74" s="53" t="s">
        <v>149</v>
      </c>
      <c r="C74" s="52" t="str">
        <f>"-/1дз/2э (1кэм)"</f>
        <v>-/1дз/2э (1кэм)</v>
      </c>
      <c r="D74" s="54">
        <f>SUM(D75)</f>
        <v>135</v>
      </c>
      <c r="E74" s="54">
        <f>SUM(E75)</f>
        <v>44</v>
      </c>
      <c r="F74" s="54"/>
      <c r="G74" s="55">
        <f>SUM(G75)</f>
        <v>91</v>
      </c>
      <c r="H74" s="54">
        <f>SUM(H75)</f>
        <v>50</v>
      </c>
      <c r="I74" s="56"/>
      <c r="J74" s="57"/>
      <c r="K74" s="58" t="str">
        <f t="shared" si="56"/>
        <v/>
      </c>
      <c r="L74" s="59" t="str">
        <f t="shared" si="57"/>
        <v/>
      </c>
      <c r="M74" s="57"/>
      <c r="N74" s="58" t="str">
        <f t="shared" si="60"/>
        <v/>
      </c>
      <c r="O74" s="59" t="str">
        <f t="shared" si="61"/>
        <v/>
      </c>
      <c r="P74" s="57"/>
      <c r="Q74" s="58" t="str">
        <f t="shared" si="53"/>
        <v/>
      </c>
      <c r="R74" s="59" t="str">
        <f t="shared" si="62"/>
        <v/>
      </c>
      <c r="S74" s="58"/>
      <c r="T74" s="58" t="str">
        <f t="shared" si="58"/>
        <v/>
      </c>
      <c r="U74" s="59" t="str">
        <f>IF(S74&gt;0,S74*$AE$12,"")</f>
        <v/>
      </c>
      <c r="V74" s="58"/>
      <c r="W74" s="58"/>
      <c r="X74" s="59" t="str">
        <f>IF(V74&gt;0,V74*$AF$12,"")</f>
        <v/>
      </c>
      <c r="Y74" s="58"/>
      <c r="Z74" s="58" t="s">
        <v>87</v>
      </c>
      <c r="AA74" s="113" t="str">
        <f t="shared" si="59"/>
        <v/>
      </c>
    </row>
    <row r="75" spans="1:27" ht="39.6" x14ac:dyDescent="0.3">
      <c r="A75" s="21" t="s">
        <v>73</v>
      </c>
      <c r="B75" s="19" t="s">
        <v>150</v>
      </c>
      <c r="C75" s="21" t="str">
        <f>"-/э"</f>
        <v>-/э</v>
      </c>
      <c r="D75" s="5">
        <f>SUM(E75:G75)</f>
        <v>135</v>
      </c>
      <c r="E75" s="3">
        <v>44</v>
      </c>
      <c r="F75" s="13"/>
      <c r="G75" s="13">
        <f>SUM(L75,O75,R75,U75,X75,AA75)</f>
        <v>91</v>
      </c>
      <c r="H75" s="86">
        <v>50</v>
      </c>
      <c r="I75" s="16"/>
      <c r="J75" s="4"/>
      <c r="K75" s="8" t="str">
        <f t="shared" si="56"/>
        <v/>
      </c>
      <c r="L75" s="26" t="str">
        <f t="shared" si="57"/>
        <v/>
      </c>
      <c r="M75" s="4"/>
      <c r="N75" s="8" t="str">
        <f t="shared" si="60"/>
        <v/>
      </c>
      <c r="O75" s="26" t="str">
        <f t="shared" si="61"/>
        <v/>
      </c>
      <c r="P75" s="4"/>
      <c r="Q75" s="8" t="str">
        <f t="shared" si="53"/>
        <v/>
      </c>
      <c r="R75" s="26" t="str">
        <f t="shared" si="62"/>
        <v/>
      </c>
      <c r="S75" s="8"/>
      <c r="T75" s="8" t="str">
        <f t="shared" si="58"/>
        <v/>
      </c>
      <c r="U75" s="26" t="str">
        <f>IF(S75&gt;0,S75*$AE$12,"")</f>
        <v/>
      </c>
      <c r="V75" s="8"/>
      <c r="W75" s="8" t="str">
        <f t="shared" si="54"/>
        <v/>
      </c>
      <c r="X75" s="26">
        <v>78</v>
      </c>
      <c r="Y75" s="8"/>
      <c r="Z75" s="8" t="str">
        <f t="shared" si="55"/>
        <v/>
      </c>
      <c r="AA75" s="103">
        <v>13</v>
      </c>
    </row>
    <row r="76" spans="1:27" s="120" customFormat="1" x14ac:dyDescent="0.3">
      <c r="A76" s="114" t="s">
        <v>90</v>
      </c>
      <c r="B76" s="115" t="s">
        <v>67</v>
      </c>
      <c r="C76" s="206" t="s">
        <v>81</v>
      </c>
      <c r="D76" s="5">
        <f>SUM(E76:G76)</f>
        <v>12</v>
      </c>
      <c r="E76" s="117"/>
      <c r="F76" s="118"/>
      <c r="G76" s="13">
        <f>SUM(L76,O76,R76,U76,X76,AA76)</f>
        <v>12</v>
      </c>
      <c r="H76" s="117"/>
      <c r="I76" s="119"/>
      <c r="J76" s="102"/>
      <c r="K76" s="106"/>
      <c r="L76" s="103"/>
      <c r="M76" s="102"/>
      <c r="N76" s="106"/>
      <c r="O76" s="103"/>
      <c r="P76" s="102"/>
      <c r="Q76" s="106"/>
      <c r="R76" s="103"/>
      <c r="S76" s="106"/>
      <c r="T76" s="106"/>
      <c r="U76" s="103"/>
      <c r="V76" s="106"/>
      <c r="W76" s="106"/>
      <c r="X76" s="103">
        <v>12</v>
      </c>
      <c r="Y76" s="139"/>
      <c r="Z76" s="140"/>
      <c r="AA76" s="141"/>
    </row>
    <row r="77" spans="1:27" s="120" customFormat="1" ht="0.75" customHeight="1" x14ac:dyDescent="0.3">
      <c r="A77" s="121"/>
      <c r="B77" s="122"/>
      <c r="C77" s="207"/>
      <c r="D77" s="116">
        <f>SUM(E77:G77)</f>
        <v>0</v>
      </c>
      <c r="E77" s="117"/>
      <c r="F77" s="118"/>
      <c r="G77" s="118"/>
      <c r="H77" s="117"/>
      <c r="I77" s="119"/>
      <c r="J77" s="102"/>
      <c r="K77" s="106"/>
      <c r="L77" s="103"/>
      <c r="M77" s="102"/>
      <c r="N77" s="106"/>
      <c r="O77" s="103"/>
      <c r="P77" s="102"/>
      <c r="Q77" s="106"/>
      <c r="R77" s="103"/>
      <c r="S77" s="106"/>
      <c r="T77" s="106"/>
      <c r="U77" s="103"/>
      <c r="V77" s="106"/>
      <c r="W77" s="106"/>
      <c r="X77" s="103"/>
      <c r="Y77" s="133"/>
      <c r="Z77" s="133"/>
      <c r="AA77" s="134"/>
    </row>
    <row r="78" spans="1:27" s="130" customFormat="1" ht="26.4" x14ac:dyDescent="0.3">
      <c r="A78" s="114" t="s">
        <v>91</v>
      </c>
      <c r="B78" s="123" t="s">
        <v>170</v>
      </c>
      <c r="C78" s="208"/>
      <c r="D78" s="5">
        <f>SUM(E78:G78)</f>
        <v>24</v>
      </c>
      <c r="E78" s="124"/>
      <c r="F78" s="125"/>
      <c r="G78" s="13">
        <f>SUM(L78,O78,R78,U78,X78,AA78)</f>
        <v>24</v>
      </c>
      <c r="H78" s="124"/>
      <c r="I78" s="126"/>
      <c r="J78" s="127"/>
      <c r="K78" s="128" t="str">
        <f t="shared" si="56"/>
        <v/>
      </c>
      <c r="L78" s="129" t="str">
        <f t="shared" si="57"/>
        <v/>
      </c>
      <c r="M78" s="127"/>
      <c r="N78" s="128" t="str">
        <f t="shared" si="60"/>
        <v/>
      </c>
      <c r="O78" s="129" t="str">
        <f t="shared" si="61"/>
        <v/>
      </c>
      <c r="P78" s="127"/>
      <c r="Q78" s="128" t="str">
        <f t="shared" si="53"/>
        <v/>
      </c>
      <c r="R78" s="129" t="str">
        <f t="shared" si="62"/>
        <v/>
      </c>
      <c r="S78" s="128"/>
      <c r="T78" s="128"/>
      <c r="U78" s="129" t="str">
        <f>IF(S78&gt;0,S78*$AE$12,"")</f>
        <v/>
      </c>
      <c r="V78" s="128"/>
      <c r="W78" s="128" t="str">
        <f t="shared" si="54"/>
        <v/>
      </c>
      <c r="X78" s="103">
        <v>24</v>
      </c>
      <c r="Y78" s="139"/>
      <c r="Z78" s="140"/>
      <c r="AA78" s="141"/>
    </row>
    <row r="79" spans="1:27" ht="15" hidden="1" x14ac:dyDescent="0.25">
      <c r="A79" s="21"/>
      <c r="B79" s="19"/>
      <c r="C79" s="21"/>
      <c r="D79" s="5">
        <f>SUM(E79:G79)</f>
        <v>0</v>
      </c>
      <c r="E79" s="3"/>
      <c r="F79" s="13"/>
      <c r="G79" s="13"/>
      <c r="H79" s="3"/>
      <c r="I79" s="16"/>
      <c r="J79" s="4"/>
      <c r="K79" s="8" t="str">
        <f t="shared" si="56"/>
        <v/>
      </c>
      <c r="L79" s="26" t="str">
        <f t="shared" si="57"/>
        <v/>
      </c>
      <c r="M79" s="4"/>
      <c r="N79" s="8" t="str">
        <f t="shared" si="60"/>
        <v/>
      </c>
      <c r="O79" s="26" t="str">
        <f t="shared" si="61"/>
        <v/>
      </c>
      <c r="P79" s="4"/>
      <c r="Q79" s="8" t="str">
        <f t="shared" si="53"/>
        <v/>
      </c>
      <c r="R79" s="26" t="str">
        <f t="shared" si="62"/>
        <v/>
      </c>
      <c r="S79" s="8"/>
      <c r="T79" s="8" t="str">
        <f t="shared" si="58"/>
        <v/>
      </c>
      <c r="U79" s="26"/>
      <c r="V79" s="8"/>
      <c r="W79" s="8" t="str">
        <f t="shared" si="54"/>
        <v/>
      </c>
      <c r="X79" s="26" t="str">
        <f t="shared" ref="X79:X83" si="63">IF(V79&gt;0,V79*$AF$12,"")</f>
        <v/>
      </c>
      <c r="Y79" s="8"/>
      <c r="Z79" s="8" t="str">
        <f t="shared" si="55"/>
        <v/>
      </c>
      <c r="AA79" s="90">
        <v>24</v>
      </c>
    </row>
    <row r="80" spans="1:27" s="41" customFormat="1" ht="15" hidden="1" x14ac:dyDescent="0.25">
      <c r="A80" s="52"/>
      <c r="B80" s="53"/>
      <c r="C80" s="52"/>
      <c r="D80" s="55">
        <f>SUM(D81:D82,D83,D85,D87)</f>
        <v>0</v>
      </c>
      <c r="E80" s="55">
        <f>SUM(E81:E82,E83,E85,E87)</f>
        <v>0</v>
      </c>
      <c r="F80" s="55"/>
      <c r="G80" s="55">
        <f>SUM(G81:G82,G83,G85,G87)</f>
        <v>0</v>
      </c>
      <c r="H80" s="55">
        <f>SUM(H81:H82,H83,H85,H87)</f>
        <v>0</v>
      </c>
      <c r="I80" s="56"/>
      <c r="J80" s="57"/>
      <c r="K80" s="58" t="str">
        <f t="shared" si="56"/>
        <v/>
      </c>
      <c r="L80" s="59" t="str">
        <f t="shared" si="57"/>
        <v/>
      </c>
      <c r="M80" s="57"/>
      <c r="N80" s="58" t="str">
        <f t="shared" si="60"/>
        <v/>
      </c>
      <c r="O80" s="59" t="str">
        <f t="shared" si="61"/>
        <v/>
      </c>
      <c r="P80" s="57"/>
      <c r="Q80" s="58" t="str">
        <f t="shared" si="53"/>
        <v/>
      </c>
      <c r="R80" s="59" t="str">
        <f t="shared" si="62"/>
        <v/>
      </c>
      <c r="S80" s="58"/>
      <c r="T80" s="58" t="str">
        <f t="shared" si="58"/>
        <v/>
      </c>
      <c r="U80" s="59" t="str">
        <f>IF(S80&gt;0,S80*$AE$12,"")</f>
        <v/>
      </c>
      <c r="V80" s="58"/>
      <c r="W80" s="58"/>
      <c r="X80" s="59" t="str">
        <f t="shared" si="63"/>
        <v/>
      </c>
      <c r="Y80" s="58"/>
      <c r="Z80" s="58"/>
      <c r="AA80" s="59" t="str">
        <f t="shared" si="59"/>
        <v/>
      </c>
    </row>
    <row r="81" spans="1:27" ht="15" hidden="1" x14ac:dyDescent="0.25">
      <c r="A81" s="21"/>
      <c r="B81" s="19"/>
      <c r="C81" s="21"/>
      <c r="D81" s="5">
        <f>SUM(E81:G81)</f>
        <v>0</v>
      </c>
      <c r="E81" s="3"/>
      <c r="F81" s="13"/>
      <c r="G81" s="13">
        <f>SUM(L81,O81,R81,U81,X81,AA81)</f>
        <v>0</v>
      </c>
      <c r="H81" s="3"/>
      <c r="I81" s="16"/>
      <c r="J81" s="4"/>
      <c r="K81" s="8" t="str">
        <f t="shared" si="56"/>
        <v/>
      </c>
      <c r="L81" s="26" t="str">
        <f t="shared" si="57"/>
        <v/>
      </c>
      <c r="M81" s="4"/>
      <c r="N81" s="8" t="str">
        <f t="shared" si="60"/>
        <v/>
      </c>
      <c r="O81" s="26" t="str">
        <f t="shared" si="61"/>
        <v/>
      </c>
      <c r="P81" s="4"/>
      <c r="Q81" s="8" t="str">
        <f t="shared" si="53"/>
        <v/>
      </c>
      <c r="R81" s="26" t="str">
        <f t="shared" si="62"/>
        <v/>
      </c>
      <c r="S81" s="8"/>
      <c r="T81" s="8" t="str">
        <f t="shared" si="58"/>
        <v/>
      </c>
      <c r="U81" s="26" t="str">
        <f>IF(S81&gt;0,S81*$AE$12,"")</f>
        <v/>
      </c>
      <c r="V81" s="8"/>
      <c r="W81" s="8" t="str">
        <f t="shared" si="54"/>
        <v/>
      </c>
      <c r="X81" s="26" t="str">
        <f t="shared" si="63"/>
        <v/>
      </c>
      <c r="Y81" s="8"/>
      <c r="Z81" s="8" t="str">
        <f t="shared" si="55"/>
        <v/>
      </c>
      <c r="AA81" s="26" t="str">
        <f t="shared" si="59"/>
        <v/>
      </c>
    </row>
    <row r="82" spans="1:27" ht="15" hidden="1" x14ac:dyDescent="0.25">
      <c r="A82" s="21"/>
      <c r="B82" s="19"/>
      <c r="C82" s="21"/>
      <c r="D82" s="5">
        <f>SUM(E82:G82)</f>
        <v>0</v>
      </c>
      <c r="E82" s="3"/>
      <c r="F82" s="13"/>
      <c r="G82" s="13">
        <f>SUM(L82,O82,R82,U82,X82,AA82)</f>
        <v>0</v>
      </c>
      <c r="H82" s="3"/>
      <c r="I82" s="16"/>
      <c r="J82" s="4"/>
      <c r="K82" s="8" t="str">
        <f>IF(J82&gt;0,"/","")</f>
        <v/>
      </c>
      <c r="L82" s="26" t="str">
        <f>IF(J82&gt;0,J82*$AB$12,"")</f>
        <v/>
      </c>
      <c r="M82" s="4"/>
      <c r="N82" s="8" t="str">
        <f>IF(M82&gt;0,"/","")</f>
        <v/>
      </c>
      <c r="O82" s="26" t="str">
        <f>IF(M82&gt;0,M82*$AB$12,"")</f>
        <v/>
      </c>
      <c r="P82" s="4"/>
      <c r="Q82" s="8" t="str">
        <f>IF(P82&gt;0,"/","")</f>
        <v/>
      </c>
      <c r="R82" s="26" t="str">
        <f>IF(P82&gt;0,P82*$AD$12,"")</f>
        <v/>
      </c>
      <c r="S82" s="8"/>
      <c r="T82" s="8" t="str">
        <f>IF(S82&gt;0,"/","")</f>
        <v/>
      </c>
      <c r="U82" s="26" t="str">
        <f>IF(S82&gt;0,S82*$AE$12,"")</f>
        <v/>
      </c>
      <c r="V82" s="8"/>
      <c r="W82" s="8" t="str">
        <f>IF(V82&gt;0,"/","")</f>
        <v/>
      </c>
      <c r="X82" s="26" t="str">
        <f t="shared" si="63"/>
        <v/>
      </c>
      <c r="Y82" s="8"/>
      <c r="Z82" s="8" t="str">
        <f>IF(Y82&gt;0,"/","")</f>
        <v/>
      </c>
      <c r="AA82" s="26" t="str">
        <f>IF(Y82&gt;0,Y82*$AG$12,"")</f>
        <v/>
      </c>
    </row>
    <row r="83" spans="1:27" ht="15" hidden="1" x14ac:dyDescent="0.25">
      <c r="A83" s="21"/>
      <c r="B83" s="19"/>
      <c r="C83" s="21"/>
      <c r="D83" s="5">
        <f>SUM(E83:G83)</f>
        <v>0</v>
      </c>
      <c r="E83" s="3"/>
      <c r="F83" s="13"/>
      <c r="G83" s="13">
        <f>SUM(L83,O83,R83,U83,X83,AA83)</f>
        <v>0</v>
      </c>
      <c r="H83" s="3"/>
      <c r="I83" s="16"/>
      <c r="J83" s="4"/>
      <c r="K83" s="8" t="str">
        <f>IF(J83&gt;0,"/","")</f>
        <v/>
      </c>
      <c r="L83" s="26" t="str">
        <f>IF(J83&gt;0,J83*$AB$12,"")</f>
        <v/>
      </c>
      <c r="M83" s="4"/>
      <c r="N83" s="8" t="str">
        <f>IF(M83&gt;0,"/","")</f>
        <v/>
      </c>
      <c r="O83" s="26" t="str">
        <f>IF(M83&gt;0,M83*$AB$12,"")</f>
        <v/>
      </c>
      <c r="P83" s="4"/>
      <c r="Q83" s="8" t="str">
        <f>IF(P83&gt;0,"/","")</f>
        <v/>
      </c>
      <c r="R83" s="26" t="str">
        <f>IF(P83&gt;0,P83*$AD$12,"")</f>
        <v/>
      </c>
      <c r="S83" s="8"/>
      <c r="T83" s="8" t="str">
        <f>IF(S83&gt;0,"/","")</f>
        <v/>
      </c>
      <c r="U83" s="26" t="str">
        <f>IF(S83&gt;0,S83*$AE$12,"")</f>
        <v/>
      </c>
      <c r="V83" s="8"/>
      <c r="W83" s="8" t="str">
        <f>IF(V83&gt;0,"/","")</f>
        <v/>
      </c>
      <c r="X83" s="26" t="str">
        <f t="shared" si="63"/>
        <v/>
      </c>
      <c r="Y83" s="8"/>
      <c r="Z83" s="8" t="str">
        <f>IF(Y83&gt;0,"/","")</f>
        <v/>
      </c>
      <c r="AA83" s="26" t="str">
        <f>IF(Y83&gt;0,Y83*$AG$12,"")</f>
        <v/>
      </c>
    </row>
    <row r="84" spans="1:27" s="41" customFormat="1" ht="15" hidden="1" x14ac:dyDescent="0.25">
      <c r="A84" s="52"/>
      <c r="B84" s="53"/>
      <c r="C84" s="52"/>
      <c r="D84" s="68"/>
      <c r="E84" s="55"/>
      <c r="F84" s="96"/>
      <c r="G84" s="69"/>
      <c r="H84" s="55"/>
      <c r="I84" s="56"/>
      <c r="J84" s="57"/>
      <c r="K84" s="58" t="str">
        <f t="shared" si="56"/>
        <v/>
      </c>
      <c r="L84" s="59" t="str">
        <f t="shared" si="57"/>
        <v/>
      </c>
      <c r="M84" s="57"/>
      <c r="N84" s="58" t="str">
        <f t="shared" si="60"/>
        <v/>
      </c>
      <c r="O84" s="59" t="str">
        <f t="shared" si="61"/>
        <v/>
      </c>
      <c r="P84" s="57"/>
      <c r="Q84" s="58" t="str">
        <f t="shared" si="53"/>
        <v/>
      </c>
      <c r="R84" s="59" t="str">
        <f t="shared" si="62"/>
        <v/>
      </c>
      <c r="S84" s="58"/>
      <c r="T84" s="58"/>
      <c r="U84" s="59" t="str">
        <f>IF(S84&gt;0,S84*$AE$12,"")</f>
        <v/>
      </c>
      <c r="V84" s="58"/>
      <c r="W84" s="58"/>
      <c r="X84" s="59"/>
      <c r="Y84" s="58"/>
      <c r="Z84" s="58" t="str">
        <f t="shared" si="55"/>
        <v/>
      </c>
      <c r="AA84" s="59" t="str">
        <f t="shared" si="59"/>
        <v/>
      </c>
    </row>
    <row r="85" spans="1:27" ht="15" hidden="1" x14ac:dyDescent="0.25">
      <c r="A85" s="21"/>
      <c r="B85" s="19"/>
      <c r="C85" s="21"/>
      <c r="D85" s="5">
        <f>SUM(E85:G85)</f>
        <v>0</v>
      </c>
      <c r="E85" s="3"/>
      <c r="F85" s="13"/>
      <c r="G85" s="13">
        <f>SUM(L85,O85,R85,U85,X85,AA85)</f>
        <v>0</v>
      </c>
      <c r="H85" s="3"/>
      <c r="I85" s="16"/>
      <c r="J85" s="4"/>
      <c r="K85" s="8" t="str">
        <f t="shared" si="56"/>
        <v/>
      </c>
      <c r="L85" s="26" t="str">
        <f t="shared" si="57"/>
        <v/>
      </c>
      <c r="M85" s="4"/>
      <c r="N85" s="8" t="str">
        <f t="shared" si="60"/>
        <v/>
      </c>
      <c r="O85" s="26" t="str">
        <f t="shared" si="61"/>
        <v/>
      </c>
      <c r="P85" s="4"/>
      <c r="Q85" s="8" t="str">
        <f t="shared" si="53"/>
        <v/>
      </c>
      <c r="R85" s="26" t="str">
        <f t="shared" si="62"/>
        <v/>
      </c>
      <c r="S85" s="8"/>
      <c r="T85" s="8" t="str">
        <f t="shared" si="58"/>
        <v/>
      </c>
      <c r="U85" s="26"/>
      <c r="V85" s="8"/>
      <c r="W85" s="8" t="str">
        <f t="shared" si="54"/>
        <v/>
      </c>
      <c r="X85" s="26"/>
      <c r="Y85" s="8"/>
      <c r="Z85" s="8" t="str">
        <f t="shared" si="55"/>
        <v/>
      </c>
      <c r="AA85" s="26" t="str">
        <f t="shared" si="59"/>
        <v/>
      </c>
    </row>
    <row r="86" spans="1:27" s="41" customFormat="1" ht="15" hidden="1" x14ac:dyDescent="0.25">
      <c r="A86" s="52"/>
      <c r="B86" s="53"/>
      <c r="C86" s="52"/>
      <c r="D86" s="68"/>
      <c r="E86" s="55"/>
      <c r="F86" s="96"/>
      <c r="G86" s="69"/>
      <c r="H86" s="55"/>
      <c r="I86" s="56"/>
      <c r="J86" s="57"/>
      <c r="K86" s="58" t="str">
        <f t="shared" si="56"/>
        <v/>
      </c>
      <c r="L86" s="59" t="str">
        <f t="shared" si="57"/>
        <v/>
      </c>
      <c r="M86" s="57"/>
      <c r="N86" s="58" t="str">
        <f t="shared" si="60"/>
        <v/>
      </c>
      <c r="O86" s="59" t="str">
        <f t="shared" si="61"/>
        <v/>
      </c>
      <c r="P86" s="57"/>
      <c r="Q86" s="58" t="str">
        <f t="shared" si="53"/>
        <v/>
      </c>
      <c r="R86" s="59" t="str">
        <f t="shared" si="62"/>
        <v/>
      </c>
      <c r="S86" s="58"/>
      <c r="T86" s="58"/>
      <c r="U86" s="59" t="str">
        <f>IF(S86&gt;0,S86*$AE$12,"")</f>
        <v/>
      </c>
      <c r="V86" s="58"/>
      <c r="W86" s="58"/>
      <c r="X86" s="59" t="str">
        <f>IF(V86&gt;0,V86*$AF$12,"")</f>
        <v/>
      </c>
      <c r="Y86" s="58"/>
      <c r="Z86" s="58"/>
      <c r="AA86" s="59" t="str">
        <f t="shared" si="59"/>
        <v/>
      </c>
    </row>
    <row r="87" spans="1:27" ht="15" hidden="1" x14ac:dyDescent="0.25">
      <c r="A87" s="21"/>
      <c r="B87" s="19"/>
      <c r="C87" s="21"/>
      <c r="D87" s="5">
        <f>SUM(E87:G87)</f>
        <v>0</v>
      </c>
      <c r="E87" s="3"/>
      <c r="F87" s="13"/>
      <c r="G87" s="13">
        <f>SUM(L87,O87,R87,U87,X87,AA87)</f>
        <v>0</v>
      </c>
      <c r="H87" s="3"/>
      <c r="I87" s="16"/>
      <c r="J87" s="4"/>
      <c r="K87" s="8" t="str">
        <f t="shared" si="56"/>
        <v/>
      </c>
      <c r="L87" s="26" t="str">
        <f t="shared" si="57"/>
        <v/>
      </c>
      <c r="M87" s="4"/>
      <c r="N87" s="8" t="str">
        <f t="shared" si="60"/>
        <v/>
      </c>
      <c r="O87" s="26" t="str">
        <f t="shared" si="61"/>
        <v/>
      </c>
      <c r="P87" s="4"/>
      <c r="Q87" s="8" t="str">
        <f t="shared" si="53"/>
        <v/>
      </c>
      <c r="R87" s="26" t="str">
        <f t="shared" si="62"/>
        <v/>
      </c>
      <c r="S87" s="8"/>
      <c r="T87" s="8" t="str">
        <f t="shared" si="58"/>
        <v/>
      </c>
      <c r="U87" s="26"/>
      <c r="V87" s="8"/>
      <c r="W87" s="8" t="str">
        <f t="shared" si="54"/>
        <v/>
      </c>
      <c r="X87" s="26"/>
      <c r="Y87" s="8"/>
      <c r="Z87" s="8" t="str">
        <f t="shared" si="55"/>
        <v/>
      </c>
      <c r="AA87" s="26"/>
    </row>
    <row r="88" spans="1:27" s="41" customFormat="1" ht="25.5" hidden="1" x14ac:dyDescent="0.25">
      <c r="A88" s="52" t="s">
        <v>92</v>
      </c>
      <c r="B88" s="53" t="s">
        <v>77</v>
      </c>
      <c r="C88" s="52" t="str">
        <f>"-/1дз/2э (1эк)"</f>
        <v>-/1дз/2э (1эк)</v>
      </c>
      <c r="D88" s="54">
        <f>SUM(D89:D95)</f>
        <v>0</v>
      </c>
      <c r="E88" s="54">
        <f>SUM(E89:E95)</f>
        <v>0</v>
      </c>
      <c r="F88" s="54"/>
      <c r="G88" s="54">
        <f>SUM(G89:G95)</f>
        <v>0</v>
      </c>
      <c r="H88" s="54">
        <f>SUM(H89:H95)</f>
        <v>0</v>
      </c>
      <c r="I88" s="56"/>
      <c r="J88" s="57"/>
      <c r="K88" s="58" t="str">
        <f t="shared" si="56"/>
        <v/>
      </c>
      <c r="L88" s="59" t="str">
        <f t="shared" si="57"/>
        <v/>
      </c>
      <c r="M88" s="57"/>
      <c r="N88" s="58" t="str">
        <f t="shared" si="60"/>
        <v/>
      </c>
      <c r="O88" s="59" t="str">
        <f t="shared" si="61"/>
        <v/>
      </c>
      <c r="P88" s="57"/>
      <c r="Q88" s="58" t="str">
        <f t="shared" si="53"/>
        <v/>
      </c>
      <c r="R88" s="59" t="str">
        <f t="shared" si="62"/>
        <v/>
      </c>
      <c r="S88" s="58"/>
      <c r="T88" s="58" t="str">
        <f t="shared" si="58"/>
        <v/>
      </c>
      <c r="U88" s="59" t="str">
        <f>IF(S88&gt;0,S88*$AE$12,"")</f>
        <v/>
      </c>
      <c r="V88" s="58"/>
      <c r="W88" s="58" t="str">
        <f t="shared" si="54"/>
        <v/>
      </c>
      <c r="X88" s="59" t="str">
        <f>IF(V88&gt;0,V88*$AF$12,"")</f>
        <v/>
      </c>
      <c r="Y88" s="58"/>
      <c r="Z88" s="58" t="s">
        <v>87</v>
      </c>
      <c r="AA88" s="59" t="str">
        <f t="shared" si="59"/>
        <v/>
      </c>
    </row>
    <row r="89" spans="1:27" ht="25.5" hidden="1" x14ac:dyDescent="0.25">
      <c r="A89" s="21" t="s">
        <v>93</v>
      </c>
      <c r="B89" s="19" t="s">
        <v>78</v>
      </c>
      <c r="C89" s="21" t="str">
        <f>"-/кэ"</f>
        <v>-/кэ</v>
      </c>
      <c r="D89" s="5">
        <f t="shared" ref="D89:D95" si="64">SUM(E89:G89)</f>
        <v>0</v>
      </c>
      <c r="E89" s="3"/>
      <c r="F89" s="13"/>
      <c r="G89" s="13">
        <f t="shared" ref="G89:G95" si="65">SUM(L89,O89,R89,U89,X89,AA89)</f>
        <v>0</v>
      </c>
      <c r="H89" s="3"/>
      <c r="I89" s="16"/>
      <c r="J89" s="4"/>
      <c r="K89" s="8" t="str">
        <f t="shared" si="56"/>
        <v/>
      </c>
      <c r="L89" s="26" t="str">
        <f t="shared" si="57"/>
        <v/>
      </c>
      <c r="M89" s="4"/>
      <c r="N89" s="8" t="str">
        <f t="shared" si="60"/>
        <v/>
      </c>
      <c r="O89" s="26" t="str">
        <f t="shared" si="61"/>
        <v/>
      </c>
      <c r="P89" s="4"/>
      <c r="Q89" s="8" t="str">
        <f t="shared" si="53"/>
        <v/>
      </c>
      <c r="R89" s="26" t="str">
        <f t="shared" si="62"/>
        <v/>
      </c>
      <c r="S89" s="8"/>
      <c r="T89" s="8" t="str">
        <f t="shared" si="58"/>
        <v/>
      </c>
      <c r="U89" s="26" t="str">
        <f>IF(S89&gt;0,S89*$AE$12,"")</f>
        <v/>
      </c>
      <c r="V89" s="8"/>
      <c r="W89" s="8" t="str">
        <f t="shared" si="54"/>
        <v/>
      </c>
      <c r="X89" s="26" t="str">
        <f>IF(V89&gt;0,V89*$AF$12,"")</f>
        <v/>
      </c>
      <c r="Y89" s="8"/>
      <c r="Z89" s="8" t="str">
        <f t="shared" si="55"/>
        <v/>
      </c>
      <c r="AA89" s="26" t="str">
        <f t="shared" si="59"/>
        <v/>
      </c>
    </row>
    <row r="90" spans="1:27" ht="25.5" hidden="1" x14ac:dyDescent="0.25">
      <c r="A90" s="21" t="s">
        <v>94</v>
      </c>
      <c r="B90" s="19" t="s">
        <v>79</v>
      </c>
      <c r="C90" s="21" t="str">
        <f>"-/-/кэ"</f>
        <v>-/-/кэ</v>
      </c>
      <c r="D90" s="5">
        <f t="shared" si="64"/>
        <v>0</v>
      </c>
      <c r="E90" s="3"/>
      <c r="F90" s="13"/>
      <c r="G90" s="13">
        <f t="shared" si="65"/>
        <v>0</v>
      </c>
      <c r="H90" s="3"/>
      <c r="I90" s="16"/>
      <c r="J90" s="4"/>
      <c r="K90" s="8"/>
      <c r="L90" s="26"/>
      <c r="M90" s="4"/>
      <c r="N90" s="8"/>
      <c r="O90" s="26"/>
      <c r="P90" s="4"/>
      <c r="Q90" s="8"/>
      <c r="R90" s="26"/>
      <c r="S90" s="8"/>
      <c r="T90" s="8" t="str">
        <f>IF(S90&gt;0,"/","")</f>
        <v/>
      </c>
      <c r="U90" s="26" t="str">
        <f>IF(S90&gt;0,S90*$AE$12,"")</f>
        <v/>
      </c>
      <c r="V90" s="8"/>
      <c r="W90" s="8" t="str">
        <f>IF(V90&gt;0,"/","")</f>
        <v/>
      </c>
      <c r="X90" s="26" t="str">
        <f>IF(V90&gt;0,V90*$AF$12,"")</f>
        <v/>
      </c>
      <c r="Y90" s="8"/>
      <c r="Z90" s="8" t="str">
        <f>IF(Y90&gt;0,"/","")</f>
        <v/>
      </c>
      <c r="AA90" s="26" t="str">
        <f>IF(Y90&gt;0,Y90*$AG$12,"")</f>
        <v/>
      </c>
    </row>
    <row r="91" spans="1:27" ht="38.25" hidden="1" x14ac:dyDescent="0.25">
      <c r="A91" s="21" t="s">
        <v>95</v>
      </c>
      <c r="B91" s="19" t="s">
        <v>80</v>
      </c>
      <c r="C91" s="21" t="str">
        <f>"-/кэ"</f>
        <v>-/кэ</v>
      </c>
      <c r="D91" s="5">
        <f t="shared" si="64"/>
        <v>0</v>
      </c>
      <c r="E91" s="3"/>
      <c r="F91" s="13"/>
      <c r="G91" s="13">
        <f t="shared" si="65"/>
        <v>0</v>
      </c>
      <c r="H91" s="3"/>
      <c r="I91" s="16"/>
      <c r="J91" s="4"/>
      <c r="K91" s="8" t="str">
        <f t="shared" si="56"/>
        <v/>
      </c>
      <c r="L91" s="26" t="str">
        <f t="shared" si="57"/>
        <v/>
      </c>
      <c r="M91" s="4"/>
      <c r="N91" s="8" t="str">
        <f t="shared" si="60"/>
        <v/>
      </c>
      <c r="O91" s="26" t="str">
        <f t="shared" si="61"/>
        <v/>
      </c>
      <c r="P91" s="4"/>
      <c r="Q91" s="8" t="str">
        <f t="shared" si="53"/>
        <v/>
      </c>
      <c r="R91" s="26" t="str">
        <f t="shared" si="62"/>
        <v/>
      </c>
      <c r="S91" s="8"/>
      <c r="T91" s="8" t="str">
        <f t="shared" si="58"/>
        <v/>
      </c>
      <c r="U91" s="26" t="str">
        <f>IF(S91&gt;0,S91*$AE$12,"")</f>
        <v/>
      </c>
      <c r="V91" s="8"/>
      <c r="W91" s="8" t="str">
        <f t="shared" si="54"/>
        <v/>
      </c>
      <c r="X91" s="26" t="str">
        <f>IF(V91&gt;0,V91*$AF$12,"")</f>
        <v/>
      </c>
      <c r="Y91" s="8"/>
      <c r="Z91" s="8" t="str">
        <f t="shared" si="55"/>
        <v/>
      </c>
      <c r="AA91" s="26" t="str">
        <f t="shared" si="59"/>
        <v/>
      </c>
    </row>
    <row r="92" spans="1:27" s="41" customFormat="1" ht="15" hidden="1" x14ac:dyDescent="0.25">
      <c r="A92" s="52" t="s">
        <v>100</v>
      </c>
      <c r="B92" s="53" t="s">
        <v>67</v>
      </c>
      <c r="C92" s="52" t="s">
        <v>81</v>
      </c>
      <c r="D92" s="54"/>
      <c r="E92" s="55"/>
      <c r="F92" s="96"/>
      <c r="G92" s="69"/>
      <c r="H92" s="55"/>
      <c r="I92" s="56"/>
      <c r="J92" s="57"/>
      <c r="K92" s="58" t="str">
        <f t="shared" si="56"/>
        <v/>
      </c>
      <c r="L92" s="59" t="str">
        <f t="shared" si="57"/>
        <v/>
      </c>
      <c r="M92" s="57"/>
      <c r="N92" s="58" t="str">
        <f t="shared" si="60"/>
        <v/>
      </c>
      <c r="O92" s="59" t="str">
        <f t="shared" si="61"/>
        <v/>
      </c>
      <c r="P92" s="57"/>
      <c r="Q92" s="58" t="str">
        <f t="shared" si="53"/>
        <v/>
      </c>
      <c r="R92" s="59" t="str">
        <f t="shared" si="62"/>
        <v/>
      </c>
      <c r="S92" s="58"/>
      <c r="T92" s="58" t="str">
        <f t="shared" si="58"/>
        <v/>
      </c>
      <c r="U92" s="59" t="str">
        <f>IF(S92&gt;0,S92*$AE$12,"")</f>
        <v/>
      </c>
      <c r="V92" s="58"/>
      <c r="W92" s="58" t="s">
        <v>87</v>
      </c>
      <c r="X92" s="59" t="str">
        <f>IF(V92&gt;0,V92*$AF$12,"")</f>
        <v/>
      </c>
      <c r="Y92" s="58"/>
      <c r="Z92" s="58" t="str">
        <f t="shared" si="55"/>
        <v/>
      </c>
      <c r="AA92" s="59" t="str">
        <f t="shared" si="59"/>
        <v/>
      </c>
    </row>
    <row r="93" spans="1:27" ht="15" hidden="1" x14ac:dyDescent="0.25">
      <c r="A93" s="21" t="s">
        <v>101</v>
      </c>
      <c r="B93" s="19" t="s">
        <v>85</v>
      </c>
      <c r="C93" s="21"/>
      <c r="D93" s="5">
        <f t="shared" si="64"/>
        <v>0</v>
      </c>
      <c r="E93" s="3"/>
      <c r="F93" s="13"/>
      <c r="G93" s="13">
        <f t="shared" si="65"/>
        <v>0</v>
      </c>
      <c r="H93" s="3"/>
      <c r="I93" s="16"/>
      <c r="J93" s="4"/>
      <c r="K93" s="8" t="str">
        <f t="shared" si="56"/>
        <v/>
      </c>
      <c r="L93" s="26" t="str">
        <f t="shared" si="57"/>
        <v/>
      </c>
      <c r="M93" s="4"/>
      <c r="N93" s="8" t="str">
        <f t="shared" si="60"/>
        <v/>
      </c>
      <c r="O93" s="26" t="str">
        <f t="shared" si="61"/>
        <v/>
      </c>
      <c r="P93" s="4"/>
      <c r="Q93" s="8" t="str">
        <f t="shared" si="53"/>
        <v/>
      </c>
      <c r="R93" s="26" t="str">
        <f t="shared" si="62"/>
        <v/>
      </c>
      <c r="S93" s="8"/>
      <c r="T93" s="8"/>
      <c r="U93" s="26"/>
      <c r="V93" s="8"/>
      <c r="W93" s="8"/>
      <c r="X93" s="26"/>
      <c r="Y93" s="8"/>
      <c r="Z93" s="8"/>
      <c r="AA93" s="26"/>
    </row>
    <row r="94" spans="1:27" s="41" customFormat="1" ht="15" hidden="1" x14ac:dyDescent="0.25">
      <c r="A94" s="52" t="s">
        <v>102</v>
      </c>
      <c r="B94" s="53" t="s">
        <v>68</v>
      </c>
      <c r="C94" s="52"/>
      <c r="D94" s="54"/>
      <c r="E94" s="55"/>
      <c r="F94" s="96"/>
      <c r="G94" s="69"/>
      <c r="H94" s="55"/>
      <c r="I94" s="56"/>
      <c r="J94" s="57"/>
      <c r="K94" s="58" t="str">
        <f t="shared" si="56"/>
        <v/>
      </c>
      <c r="L94" s="59" t="str">
        <f t="shared" si="57"/>
        <v/>
      </c>
      <c r="M94" s="57"/>
      <c r="N94" s="58" t="str">
        <f t="shared" si="60"/>
        <v/>
      </c>
      <c r="O94" s="59" t="str">
        <f t="shared" si="61"/>
        <v/>
      </c>
      <c r="P94" s="57"/>
      <c r="Q94" s="58" t="str">
        <f t="shared" si="53"/>
        <v/>
      </c>
      <c r="R94" s="59" t="str">
        <f t="shared" si="62"/>
        <v/>
      </c>
      <c r="S94" s="58"/>
      <c r="T94" s="58"/>
      <c r="U94" s="59"/>
      <c r="V94" s="58"/>
      <c r="W94" s="58" t="s">
        <v>87</v>
      </c>
      <c r="X94" s="59"/>
      <c r="Y94" s="58"/>
      <c r="Z94" s="58"/>
      <c r="AA94" s="59"/>
    </row>
    <row r="95" spans="1:27" ht="15" hidden="1" x14ac:dyDescent="0.25">
      <c r="A95" s="21" t="s">
        <v>103</v>
      </c>
      <c r="B95" s="19" t="s">
        <v>86</v>
      </c>
      <c r="C95" s="21"/>
      <c r="D95" s="5">
        <f t="shared" si="64"/>
        <v>0</v>
      </c>
      <c r="E95" s="3"/>
      <c r="F95" s="13"/>
      <c r="G95" s="13">
        <f t="shared" si="65"/>
        <v>0</v>
      </c>
      <c r="H95" s="3"/>
      <c r="I95" s="16"/>
      <c r="J95" s="4"/>
      <c r="K95" s="8" t="str">
        <f t="shared" si="56"/>
        <v/>
      </c>
      <c r="L95" s="26" t="str">
        <f t="shared" si="57"/>
        <v/>
      </c>
      <c r="M95" s="4"/>
      <c r="N95" s="8" t="str">
        <f t="shared" si="60"/>
        <v/>
      </c>
      <c r="O95" s="26" t="str">
        <f t="shared" si="61"/>
        <v/>
      </c>
      <c r="P95" s="4"/>
      <c r="Q95" s="8" t="str">
        <f t="shared" si="53"/>
        <v/>
      </c>
      <c r="R95" s="26" t="str">
        <f t="shared" si="62"/>
        <v/>
      </c>
      <c r="S95" s="8"/>
      <c r="T95" s="8" t="str">
        <f t="shared" si="58"/>
        <v/>
      </c>
      <c r="U95" s="26" t="str">
        <f>IF(S95&gt;0,S95*$AE$12,"")</f>
        <v/>
      </c>
      <c r="V95" s="8"/>
      <c r="W95" s="8" t="str">
        <f t="shared" si="54"/>
        <v/>
      </c>
      <c r="X95" s="26"/>
      <c r="Y95" s="8"/>
      <c r="Z95" s="8" t="str">
        <f t="shared" si="55"/>
        <v/>
      </c>
      <c r="AA95" s="26" t="str">
        <f t="shared" si="59"/>
        <v/>
      </c>
    </row>
    <row r="96" spans="1:27" ht="15" hidden="1" x14ac:dyDescent="0.25">
      <c r="A96" s="21"/>
      <c r="B96" s="19" t="s">
        <v>82</v>
      </c>
      <c r="C96" s="21"/>
      <c r="D96" s="5">
        <f>SUM(D28,D24,D14)</f>
        <v>5130</v>
      </c>
      <c r="E96" s="5">
        <f>SUM(E28,E24,E14)</f>
        <v>1710</v>
      </c>
      <c r="F96" s="5"/>
      <c r="G96" s="5">
        <f>SUM(G28,G24,G14)</f>
        <v>3420</v>
      </c>
      <c r="H96" s="5">
        <f>SUM(H28,H24,H14)</f>
        <v>2100</v>
      </c>
      <c r="I96" s="5">
        <f>SUM(I28,I24,I14)</f>
        <v>0</v>
      </c>
      <c r="J96" s="61"/>
      <c r="K96" s="62" t="str">
        <f t="shared" si="56"/>
        <v/>
      </c>
      <c r="L96" s="63">
        <f>SUM(L14:L95)</f>
        <v>612</v>
      </c>
      <c r="M96" s="61"/>
      <c r="N96" s="62" t="str">
        <f t="shared" si="60"/>
        <v/>
      </c>
      <c r="O96" s="63">
        <f>SUM(O14:O95)</f>
        <v>864</v>
      </c>
      <c r="P96" s="61"/>
      <c r="Q96" s="62" t="str">
        <f t="shared" si="53"/>
        <v/>
      </c>
      <c r="R96" s="63">
        <f>SUM(R14:R95)</f>
        <v>648</v>
      </c>
      <c r="S96" s="62"/>
      <c r="T96" s="62" t="str">
        <f t="shared" si="58"/>
        <v/>
      </c>
      <c r="U96" s="63">
        <f>SUM(U14:U95)</f>
        <v>1152</v>
      </c>
      <c r="V96" s="62"/>
      <c r="W96" s="62" t="str">
        <f t="shared" si="54"/>
        <v/>
      </c>
      <c r="X96" s="63">
        <f>SUM(X14:X95)</f>
        <v>648</v>
      </c>
      <c r="Y96" s="62"/>
      <c r="Z96" s="62" t="str">
        <f t="shared" si="55"/>
        <v/>
      </c>
      <c r="AA96" s="63">
        <f>SUM(AA14:AA95)</f>
        <v>492</v>
      </c>
    </row>
    <row r="97" spans="1:27" ht="15" hidden="1" x14ac:dyDescent="0.25">
      <c r="A97" s="21"/>
      <c r="B97" s="19" t="s">
        <v>83</v>
      </c>
      <c r="C97" s="21"/>
      <c r="D97" s="5">
        <f>SUM(O97,R97,U97,X97,AA97)</f>
        <v>840</v>
      </c>
      <c r="E97" s="3"/>
      <c r="F97" s="3"/>
      <c r="G97" s="3"/>
      <c r="H97" s="3"/>
      <c r="I97" s="16"/>
      <c r="J97" s="61"/>
      <c r="K97" s="62" t="str">
        <f t="shared" si="56"/>
        <v/>
      </c>
      <c r="L97" s="63" t="str">
        <f t="shared" si="57"/>
        <v/>
      </c>
      <c r="M97" s="61"/>
      <c r="N97" s="62" t="str">
        <f t="shared" si="60"/>
        <v/>
      </c>
      <c r="O97" s="63">
        <f>SUM(O60:O64,O68:O72,O78:O79,O84:O87,O92:O95)</f>
        <v>72</v>
      </c>
      <c r="P97" s="61"/>
      <c r="Q97" s="62" t="str">
        <f t="shared" si="53"/>
        <v/>
      </c>
      <c r="R97" s="63">
        <f>SUM(R60:R64,R68:R72,R78:R79,R84:R87,R92:R95)</f>
        <v>144</v>
      </c>
      <c r="S97" s="62"/>
      <c r="T97" s="62" t="str">
        <f t="shared" si="58"/>
        <v/>
      </c>
      <c r="U97" s="63">
        <f>SUM(U60:U64,U68:U72,U77:U79,U84:U87,U92:U95)</f>
        <v>432</v>
      </c>
      <c r="V97" s="62"/>
      <c r="W97" s="62" t="str">
        <f t="shared" si="54"/>
        <v/>
      </c>
      <c r="X97" s="63">
        <f>SUM(X60:X64,X68:X72,X78:X79,X84:X87,X92:X95)</f>
        <v>168</v>
      </c>
      <c r="Y97" s="62"/>
      <c r="Z97" s="62" t="str">
        <f t="shared" si="55"/>
        <v/>
      </c>
      <c r="AA97" s="63">
        <f>SUM(AA60:AA64,AA68:AA72,AA78:AA79,AA84:AA87,AA92:AA95)</f>
        <v>24</v>
      </c>
    </row>
    <row r="98" spans="1:27" ht="15" hidden="1" x14ac:dyDescent="0.25">
      <c r="A98" s="21"/>
      <c r="B98" s="19"/>
      <c r="C98" s="21"/>
      <c r="D98" s="5"/>
      <c r="E98" s="3"/>
      <c r="F98" s="3"/>
      <c r="G98" s="3"/>
      <c r="H98" s="3"/>
      <c r="I98" s="16"/>
      <c r="J98" s="61"/>
      <c r="K98" s="62" t="str">
        <f t="shared" si="56"/>
        <v/>
      </c>
      <c r="L98" s="63" t="str">
        <f t="shared" si="57"/>
        <v/>
      </c>
      <c r="M98" s="61"/>
      <c r="N98" s="62" t="str">
        <f t="shared" si="60"/>
        <v/>
      </c>
      <c r="O98" s="63">
        <f>O96-O97</f>
        <v>792</v>
      </c>
      <c r="P98" s="61"/>
      <c r="Q98" s="62" t="str">
        <f t="shared" si="53"/>
        <v/>
      </c>
      <c r="R98" s="63">
        <f>R96-R97</f>
        <v>504</v>
      </c>
      <c r="S98" s="62"/>
      <c r="T98" s="62" t="str">
        <f t="shared" si="58"/>
        <v/>
      </c>
      <c r="U98" s="63">
        <f>U96-U97</f>
        <v>720</v>
      </c>
      <c r="V98" s="62"/>
      <c r="W98" s="62" t="str">
        <f t="shared" si="54"/>
        <v/>
      </c>
      <c r="X98" s="63">
        <f>X96-X97</f>
        <v>480</v>
      </c>
      <c r="Y98" s="62"/>
      <c r="Z98" s="62" t="str">
        <f t="shared" si="55"/>
        <v/>
      </c>
      <c r="AA98" s="63">
        <f>AA96-AA97</f>
        <v>468</v>
      </c>
    </row>
    <row r="99" spans="1:27" ht="15" hidden="1" x14ac:dyDescent="0.25">
      <c r="A99" s="21"/>
      <c r="B99" s="19"/>
      <c r="C99" s="21"/>
      <c r="D99" s="5"/>
      <c r="E99" s="3"/>
      <c r="F99" s="3"/>
      <c r="G99" s="3"/>
      <c r="H99" s="3"/>
      <c r="I99" s="16"/>
      <c r="J99" s="61"/>
      <c r="K99" s="62" t="str">
        <f t="shared" si="56"/>
        <v/>
      </c>
      <c r="L99" s="63" t="str">
        <f t="shared" si="57"/>
        <v/>
      </c>
      <c r="M99" s="61"/>
      <c r="N99" s="62" t="str">
        <f t="shared" si="60"/>
        <v/>
      </c>
      <c r="O99" s="63" t="str">
        <f t="shared" si="61"/>
        <v/>
      </c>
      <c r="P99" s="61"/>
      <c r="Q99" s="62" t="str">
        <f t="shared" si="53"/>
        <v/>
      </c>
      <c r="R99" s="63" t="str">
        <f t="shared" si="62"/>
        <v/>
      </c>
      <c r="S99" s="62"/>
      <c r="T99" s="62" t="str">
        <f t="shared" si="58"/>
        <v/>
      </c>
      <c r="U99" s="63" t="str">
        <f t="shared" ref="U99:U107" si="66">IF(S99&gt;0,S99*$AE$12,"")</f>
        <v/>
      </c>
      <c r="V99" s="62"/>
      <c r="W99" s="62" t="str">
        <f t="shared" si="54"/>
        <v/>
      </c>
      <c r="X99" s="63" t="str">
        <f t="shared" ref="X99:X107" si="67">IF(V99&gt;0,V99*$AF$12,"")</f>
        <v/>
      </c>
      <c r="Y99" s="62"/>
      <c r="Z99" s="62" t="str">
        <f t="shared" si="55"/>
        <v/>
      </c>
      <c r="AA99" s="63" t="str">
        <f t="shared" si="59"/>
        <v/>
      </c>
    </row>
    <row r="100" spans="1:27" ht="15" hidden="1" x14ac:dyDescent="0.25">
      <c r="A100" s="21"/>
      <c r="B100" s="19"/>
      <c r="C100" s="21"/>
      <c r="D100" s="5"/>
      <c r="E100" s="3"/>
      <c r="F100" s="3"/>
      <c r="G100" s="3"/>
      <c r="H100" s="3"/>
      <c r="I100" s="16"/>
      <c r="J100" s="61"/>
      <c r="K100" s="62" t="str">
        <f t="shared" si="56"/>
        <v/>
      </c>
      <c r="L100" s="63" t="str">
        <f t="shared" si="57"/>
        <v/>
      </c>
      <c r="M100" s="61"/>
      <c r="N100" s="62" t="str">
        <f t="shared" si="60"/>
        <v/>
      </c>
      <c r="O100" s="63" t="str">
        <f t="shared" si="61"/>
        <v/>
      </c>
      <c r="P100" s="61"/>
      <c r="Q100" s="62" t="str">
        <f t="shared" si="53"/>
        <v/>
      </c>
      <c r="R100" s="63" t="str">
        <f t="shared" si="62"/>
        <v/>
      </c>
      <c r="S100" s="62"/>
      <c r="T100" s="62" t="str">
        <f t="shared" si="58"/>
        <v/>
      </c>
      <c r="U100" s="63" t="str">
        <f t="shared" si="66"/>
        <v/>
      </c>
      <c r="V100" s="62"/>
      <c r="W100" s="62" t="str">
        <f t="shared" si="54"/>
        <v/>
      </c>
      <c r="X100" s="63" t="str">
        <f t="shared" si="67"/>
        <v/>
      </c>
      <c r="Y100" s="62"/>
      <c r="Z100" s="62" t="str">
        <f t="shared" si="55"/>
        <v/>
      </c>
      <c r="AA100" s="63" t="str">
        <f t="shared" si="59"/>
        <v/>
      </c>
    </row>
    <row r="101" spans="1:27" ht="15" hidden="1" x14ac:dyDescent="0.25">
      <c r="A101" s="21"/>
      <c r="B101" s="19"/>
      <c r="C101" s="21"/>
      <c r="D101" s="5"/>
      <c r="E101" s="3"/>
      <c r="F101" s="3"/>
      <c r="G101" s="3"/>
      <c r="H101" s="3"/>
      <c r="I101" s="16"/>
      <c r="J101" s="61">
        <f>SUM(J15:J95)</f>
        <v>0</v>
      </c>
      <c r="K101" s="62" t="str">
        <f t="shared" si="56"/>
        <v/>
      </c>
      <c r="L101" s="63" t="str">
        <f t="shared" si="57"/>
        <v/>
      </c>
      <c r="M101" s="61">
        <f>SUM(M15:M95)</f>
        <v>0</v>
      </c>
      <c r="N101" s="62" t="str">
        <f t="shared" si="60"/>
        <v/>
      </c>
      <c r="O101" s="63" t="str">
        <f>IF(M101&gt;0,M101*$AC$12,"")</f>
        <v/>
      </c>
      <c r="P101" s="61">
        <f>SUM(P15:P95)</f>
        <v>0</v>
      </c>
      <c r="Q101" s="62" t="str">
        <f t="shared" si="53"/>
        <v/>
      </c>
      <c r="R101" s="63" t="str">
        <f t="shared" si="62"/>
        <v/>
      </c>
      <c r="S101" s="61">
        <f>SUM(S15:S95)</f>
        <v>0</v>
      </c>
      <c r="T101" s="62" t="str">
        <f t="shared" si="58"/>
        <v/>
      </c>
      <c r="U101" s="63" t="str">
        <f t="shared" si="66"/>
        <v/>
      </c>
      <c r="V101" s="61">
        <f>SUM(V15:V95)</f>
        <v>0</v>
      </c>
      <c r="W101" s="62" t="str">
        <f t="shared" si="54"/>
        <v/>
      </c>
      <c r="X101" s="63" t="str">
        <f t="shared" si="67"/>
        <v/>
      </c>
      <c r="Y101" s="61">
        <f>SUM(Y15:Y95)</f>
        <v>0</v>
      </c>
      <c r="Z101" s="62" t="str">
        <f t="shared" si="55"/>
        <v/>
      </c>
      <c r="AA101" s="63" t="str">
        <f t="shared" si="59"/>
        <v/>
      </c>
    </row>
    <row r="102" spans="1:27" ht="15" hidden="1" x14ac:dyDescent="0.25">
      <c r="A102" s="21"/>
      <c r="B102" s="19"/>
      <c r="C102" s="21"/>
      <c r="D102" s="5"/>
      <c r="E102" s="3"/>
      <c r="F102" s="3"/>
      <c r="G102" s="3"/>
      <c r="H102" s="3"/>
      <c r="I102" s="16"/>
      <c r="J102" s="4"/>
      <c r="K102" s="8" t="str">
        <f t="shared" si="56"/>
        <v/>
      </c>
      <c r="L102" s="26" t="str">
        <f t="shared" si="57"/>
        <v/>
      </c>
      <c r="M102" s="4"/>
      <c r="N102" s="8" t="str">
        <f t="shared" si="60"/>
        <v/>
      </c>
      <c r="O102" s="26" t="str">
        <f t="shared" si="61"/>
        <v/>
      </c>
      <c r="P102" s="4"/>
      <c r="Q102" s="8" t="str">
        <f t="shared" si="53"/>
        <v/>
      </c>
      <c r="R102" s="26" t="str">
        <f t="shared" si="62"/>
        <v/>
      </c>
      <c r="S102" s="8"/>
      <c r="T102" s="8" t="str">
        <f t="shared" si="58"/>
        <v/>
      </c>
      <c r="U102" s="26" t="str">
        <f t="shared" si="66"/>
        <v/>
      </c>
      <c r="V102" s="8"/>
      <c r="W102" s="8" t="str">
        <f t="shared" si="54"/>
        <v/>
      </c>
      <c r="X102" s="26" t="str">
        <f t="shared" si="67"/>
        <v/>
      </c>
      <c r="Y102" s="8"/>
      <c r="Z102" s="8" t="str">
        <f t="shared" si="55"/>
        <v/>
      </c>
      <c r="AA102" s="26" t="str">
        <f t="shared" si="59"/>
        <v/>
      </c>
    </row>
    <row r="103" spans="1:27" ht="25.5" hidden="1" x14ac:dyDescent="0.25">
      <c r="A103" s="52" t="s">
        <v>96</v>
      </c>
      <c r="B103" s="53" t="s">
        <v>77</v>
      </c>
      <c r="C103" s="52" t="str">
        <f>"-/1дз/2э (1эк)"</f>
        <v>-/1дз/2э (1эк)</v>
      </c>
      <c r="D103" s="54">
        <f>SUM(D104:D110)</f>
        <v>0</v>
      </c>
      <c r="E103" s="54">
        <f>SUM(E104:E110)</f>
        <v>0</v>
      </c>
      <c r="F103" s="54"/>
      <c r="G103" s="54">
        <f>SUM(G104:G110)</f>
        <v>0</v>
      </c>
      <c r="H103" s="54">
        <f>SUM(H104:H110)</f>
        <v>0</v>
      </c>
      <c r="I103" s="56"/>
      <c r="J103" s="57"/>
      <c r="K103" s="58" t="str">
        <f>IF(J103&gt;0,"/","")</f>
        <v/>
      </c>
      <c r="L103" s="59" t="str">
        <f>IF(J103&gt;0,J103*$AB$12,"")</f>
        <v/>
      </c>
      <c r="M103" s="57"/>
      <c r="N103" s="58" t="str">
        <f>IF(M103&gt;0,"/","")</f>
        <v/>
      </c>
      <c r="O103" s="59" t="str">
        <f>IF(M103&gt;0,M103*$AB$12,"")</f>
        <v/>
      </c>
      <c r="P103" s="57"/>
      <c r="Q103" s="58" t="str">
        <f>IF(P103&gt;0,"/","")</f>
        <v/>
      </c>
      <c r="R103" s="59" t="str">
        <f>IF(P103&gt;0,P103*$AD$12,"")</f>
        <v/>
      </c>
      <c r="S103" s="58"/>
      <c r="T103" s="58" t="str">
        <f>IF(S103&gt;0,"/","")</f>
        <v/>
      </c>
      <c r="U103" s="59" t="str">
        <f t="shared" si="66"/>
        <v/>
      </c>
      <c r="V103" s="58"/>
      <c r="W103" s="58" t="str">
        <f>IF(V103&gt;0,"/","")</f>
        <v/>
      </c>
      <c r="X103" s="59" t="str">
        <f t="shared" si="67"/>
        <v/>
      </c>
      <c r="Y103" s="58"/>
      <c r="Z103" s="58" t="s">
        <v>87</v>
      </c>
      <c r="AA103" s="59" t="str">
        <f>IF(Y103&gt;0,Y103*$AG$12,"")</f>
        <v/>
      </c>
    </row>
    <row r="104" spans="1:27" ht="25.5" hidden="1" x14ac:dyDescent="0.25">
      <c r="A104" s="21" t="s">
        <v>97</v>
      </c>
      <c r="B104" s="19" t="s">
        <v>78</v>
      </c>
      <c r="C104" s="21" t="str">
        <f>"-/кэ"</f>
        <v>-/кэ</v>
      </c>
      <c r="D104" s="5">
        <f>SUM(E104:G104)</f>
        <v>0</v>
      </c>
      <c r="E104" s="3"/>
      <c r="F104" s="13"/>
      <c r="G104" s="13">
        <f>SUM(L104,O104,R104,U104,X104,AA104)</f>
        <v>0</v>
      </c>
      <c r="H104" s="3"/>
      <c r="I104" s="16"/>
      <c r="J104" s="4"/>
      <c r="K104" s="8" t="str">
        <f>IF(J104&gt;0,"/","")</f>
        <v/>
      </c>
      <c r="L104" s="26" t="str">
        <f>IF(J104&gt;0,J104*$AB$12,"")</f>
        <v/>
      </c>
      <c r="M104" s="4"/>
      <c r="N104" s="8" t="str">
        <f>IF(M104&gt;0,"/","")</f>
        <v/>
      </c>
      <c r="O104" s="26" t="str">
        <f>IF(M104&gt;0,M104*$AB$12,"")</f>
        <v/>
      </c>
      <c r="P104" s="4"/>
      <c r="Q104" s="8" t="str">
        <f>IF(P104&gt;0,"/","")</f>
        <v/>
      </c>
      <c r="R104" s="26" t="str">
        <f>IF(P104&gt;0,P104*$AD$12,"")</f>
        <v/>
      </c>
      <c r="S104" s="8"/>
      <c r="T104" s="8" t="str">
        <f>IF(S104&gt;0,"/","")</f>
        <v/>
      </c>
      <c r="U104" s="26" t="str">
        <f t="shared" si="66"/>
        <v/>
      </c>
      <c r="V104" s="8"/>
      <c r="W104" s="8" t="str">
        <f>IF(V104&gt;0,"/","")</f>
        <v/>
      </c>
      <c r="X104" s="26" t="str">
        <f t="shared" si="67"/>
        <v/>
      </c>
      <c r="Y104" s="8"/>
      <c r="Z104" s="8" t="str">
        <f>IF(Y104&gt;0,"/","")</f>
        <v/>
      </c>
      <c r="AA104" s="26" t="str">
        <f>IF(Y104&gt;0,Y104*$AG$12,"")</f>
        <v/>
      </c>
    </row>
    <row r="105" spans="1:27" ht="25.5" hidden="1" x14ac:dyDescent="0.25">
      <c r="A105" s="21" t="s">
        <v>98</v>
      </c>
      <c r="B105" s="19" t="s">
        <v>79</v>
      </c>
      <c r="C105" s="21" t="str">
        <f>"-/-/кэ"</f>
        <v>-/-/кэ</v>
      </c>
      <c r="D105" s="5">
        <f>SUM(E105:G105)</f>
        <v>0</v>
      </c>
      <c r="E105" s="3"/>
      <c r="F105" s="13"/>
      <c r="G105" s="13">
        <f>SUM(L105,O105,R105,U105,X105,AA105)</f>
        <v>0</v>
      </c>
      <c r="H105" s="3"/>
      <c r="I105" s="16"/>
      <c r="J105" s="4"/>
      <c r="K105" s="8"/>
      <c r="L105" s="26"/>
      <c r="M105" s="4"/>
      <c r="N105" s="8"/>
      <c r="O105" s="26"/>
      <c r="P105" s="4"/>
      <c r="Q105" s="8"/>
      <c r="R105" s="26"/>
      <c r="S105" s="8"/>
      <c r="T105" s="8" t="str">
        <f>IF(S105&gt;0,"/","")</f>
        <v/>
      </c>
      <c r="U105" s="26" t="str">
        <f t="shared" si="66"/>
        <v/>
      </c>
      <c r="V105" s="8"/>
      <c r="W105" s="8" t="str">
        <f>IF(V105&gt;0,"/","")</f>
        <v/>
      </c>
      <c r="X105" s="26" t="str">
        <f t="shared" si="67"/>
        <v/>
      </c>
      <c r="Y105" s="8"/>
      <c r="Z105" s="8" t="str">
        <f>IF(Y105&gt;0,"/","")</f>
        <v/>
      </c>
      <c r="AA105" s="26" t="str">
        <f>IF(Y105&gt;0,Y105*$AG$12,"")</f>
        <v/>
      </c>
    </row>
    <row r="106" spans="1:27" ht="38.25" hidden="1" x14ac:dyDescent="0.25">
      <c r="A106" s="21" t="s">
        <v>99</v>
      </c>
      <c r="B106" s="19" t="s">
        <v>80</v>
      </c>
      <c r="C106" s="21" t="str">
        <f>"-/кэ"</f>
        <v>-/кэ</v>
      </c>
      <c r="D106" s="5">
        <f>SUM(E106:G106)</f>
        <v>0</v>
      </c>
      <c r="E106" s="3"/>
      <c r="F106" s="13"/>
      <c r="G106" s="13">
        <f>SUM(L106,O106,R106,U106,X106,AA106)</f>
        <v>0</v>
      </c>
      <c r="H106" s="3"/>
      <c r="I106" s="16"/>
      <c r="J106" s="4"/>
      <c r="K106" s="8" t="str">
        <f>IF(J106&gt;0,"/","")</f>
        <v/>
      </c>
      <c r="L106" s="26" t="str">
        <f>IF(J106&gt;0,J106*$AB$12,"")</f>
        <v/>
      </c>
      <c r="M106" s="4"/>
      <c r="N106" s="8" t="str">
        <f>IF(M106&gt;0,"/","")</f>
        <v/>
      </c>
      <c r="O106" s="26" t="str">
        <f>IF(M106&gt;0,M106*$AB$12,"")</f>
        <v/>
      </c>
      <c r="P106" s="4"/>
      <c r="Q106" s="8" t="str">
        <f>IF(P106&gt;0,"/","")</f>
        <v/>
      </c>
      <c r="R106" s="26" t="str">
        <f>IF(P106&gt;0,P106*$AD$12,"")</f>
        <v/>
      </c>
      <c r="S106" s="8"/>
      <c r="T106" s="8" t="str">
        <f>IF(S106&gt;0,"/","")</f>
        <v/>
      </c>
      <c r="U106" s="26" t="str">
        <f t="shared" si="66"/>
        <v/>
      </c>
      <c r="V106" s="8"/>
      <c r="W106" s="8" t="str">
        <f>IF(V106&gt;0,"/","")</f>
        <v/>
      </c>
      <c r="X106" s="26" t="str">
        <f t="shared" si="67"/>
        <v/>
      </c>
      <c r="Y106" s="8"/>
      <c r="Z106" s="8" t="str">
        <f>IF(Y106&gt;0,"/","")</f>
        <v/>
      </c>
      <c r="AA106" s="26" t="str">
        <f>IF(Y106&gt;0,Y106*$AG$12,"")</f>
        <v/>
      </c>
    </row>
    <row r="107" spans="1:27" ht="15" hidden="1" x14ac:dyDescent="0.25">
      <c r="A107" s="52" t="s">
        <v>104</v>
      </c>
      <c r="B107" s="53" t="s">
        <v>67</v>
      </c>
      <c r="C107" s="52" t="s">
        <v>81</v>
      </c>
      <c r="D107" s="54"/>
      <c r="E107" s="55"/>
      <c r="F107" s="96"/>
      <c r="G107" s="69"/>
      <c r="H107" s="55"/>
      <c r="I107" s="56"/>
      <c r="J107" s="57"/>
      <c r="K107" s="58" t="str">
        <f>IF(J107&gt;0,"/","")</f>
        <v/>
      </c>
      <c r="L107" s="59" t="str">
        <f>IF(J107&gt;0,J107*$AB$12,"")</f>
        <v/>
      </c>
      <c r="M107" s="57"/>
      <c r="N107" s="58" t="str">
        <f>IF(M107&gt;0,"/","")</f>
        <v/>
      </c>
      <c r="O107" s="59" t="str">
        <f>IF(M107&gt;0,M107*$AB$12,"")</f>
        <v/>
      </c>
      <c r="P107" s="57"/>
      <c r="Q107" s="58" t="str">
        <f>IF(P107&gt;0,"/","")</f>
        <v/>
      </c>
      <c r="R107" s="59" t="str">
        <f>IF(P107&gt;0,P107*$AD$12,"")</f>
        <v/>
      </c>
      <c r="S107" s="58"/>
      <c r="T107" s="58" t="str">
        <f>IF(S107&gt;0,"/","")</f>
        <v/>
      </c>
      <c r="U107" s="59" t="str">
        <f t="shared" si="66"/>
        <v/>
      </c>
      <c r="V107" s="58"/>
      <c r="W107" s="58" t="s">
        <v>87</v>
      </c>
      <c r="X107" s="59" t="str">
        <f t="shared" si="67"/>
        <v/>
      </c>
      <c r="Y107" s="58"/>
      <c r="Z107" s="58" t="str">
        <f>IF(Y107&gt;0,"/","")</f>
        <v/>
      </c>
      <c r="AA107" s="59" t="str">
        <f>IF(Y107&gt;0,Y107*$AG$12,"")</f>
        <v/>
      </c>
    </row>
    <row r="108" spans="1:27" ht="15" hidden="1" x14ac:dyDescent="0.25">
      <c r="A108" s="21" t="s">
        <v>106</v>
      </c>
      <c r="B108" s="19" t="s">
        <v>85</v>
      </c>
      <c r="C108" s="21"/>
      <c r="D108" s="5">
        <f>SUM(E108:G108)</f>
        <v>0</v>
      </c>
      <c r="E108" s="3"/>
      <c r="F108" s="13"/>
      <c r="G108" s="13">
        <f>SUM(L108,O108,R108,U108,X108,AA108)</f>
        <v>0</v>
      </c>
      <c r="H108" s="3"/>
      <c r="I108" s="16"/>
      <c r="J108" s="4"/>
      <c r="K108" s="8" t="str">
        <f>IF(J108&gt;0,"/","")</f>
        <v/>
      </c>
      <c r="L108" s="26" t="str">
        <f>IF(J108&gt;0,J108*$AB$12,"")</f>
        <v/>
      </c>
      <c r="M108" s="4"/>
      <c r="N108" s="8" t="str">
        <f>IF(M108&gt;0,"/","")</f>
        <v/>
      </c>
      <c r="O108" s="26" t="str">
        <f>IF(M108&gt;0,M108*$AB$12,"")</f>
        <v/>
      </c>
      <c r="P108" s="4"/>
      <c r="Q108" s="8" t="str">
        <f>IF(P108&gt;0,"/","")</f>
        <v/>
      </c>
      <c r="R108" s="26" t="str">
        <f>IF(P108&gt;0,P108*$AD$12,"")</f>
        <v/>
      </c>
      <c r="S108" s="8"/>
      <c r="T108" s="8"/>
      <c r="U108" s="26"/>
      <c r="V108" s="8"/>
      <c r="W108" s="8"/>
      <c r="X108" s="26"/>
      <c r="Y108" s="8"/>
      <c r="Z108" s="8"/>
      <c r="AA108" s="26"/>
    </row>
    <row r="109" spans="1:27" ht="15" hidden="1" x14ac:dyDescent="0.25">
      <c r="A109" s="52" t="s">
        <v>105</v>
      </c>
      <c r="B109" s="53" t="s">
        <v>68</v>
      </c>
      <c r="C109" s="52"/>
      <c r="D109" s="54"/>
      <c r="E109" s="55"/>
      <c r="F109" s="96"/>
      <c r="G109" s="69"/>
      <c r="H109" s="55"/>
      <c r="I109" s="56"/>
      <c r="J109" s="57"/>
      <c r="K109" s="58" t="str">
        <f>IF(J109&gt;0,"/","")</f>
        <v/>
      </c>
      <c r="L109" s="59" t="str">
        <f>IF(J109&gt;0,J109*$AB$12,"")</f>
        <v/>
      </c>
      <c r="M109" s="57"/>
      <c r="N109" s="58" t="str">
        <f>IF(M109&gt;0,"/","")</f>
        <v/>
      </c>
      <c r="O109" s="59" t="str">
        <f>IF(M109&gt;0,M109*$AB$12,"")</f>
        <v/>
      </c>
      <c r="P109" s="57"/>
      <c r="Q109" s="58" t="str">
        <f>IF(P109&gt;0,"/","")</f>
        <v/>
      </c>
      <c r="R109" s="59" t="str">
        <f>IF(P109&gt;0,P109*$AD$12,"")</f>
        <v/>
      </c>
      <c r="S109" s="58"/>
      <c r="T109" s="58"/>
      <c r="U109" s="59"/>
      <c r="V109" s="58"/>
      <c r="W109" s="58" t="s">
        <v>87</v>
      </c>
      <c r="X109" s="59"/>
      <c r="Y109" s="58"/>
      <c r="Z109" s="58"/>
      <c r="AA109" s="59"/>
    </row>
    <row r="110" spans="1:27" ht="15" hidden="1" x14ac:dyDescent="0.25">
      <c r="A110" s="21" t="s">
        <v>107</v>
      </c>
      <c r="B110" s="19" t="s">
        <v>86</v>
      </c>
      <c r="C110" s="21"/>
      <c r="D110" s="5">
        <f>SUM(E110:G110)</f>
        <v>0</v>
      </c>
      <c r="E110" s="3"/>
      <c r="F110" s="13"/>
      <c r="G110" s="13">
        <f>SUM(L110,O110,R110,U110,X110,AA110)</f>
        <v>0</v>
      </c>
      <c r="H110" s="3"/>
      <c r="I110" s="16"/>
      <c r="J110" s="4"/>
      <c r="K110" s="8" t="str">
        <f>IF(J110&gt;0,"/","")</f>
        <v/>
      </c>
      <c r="L110" s="26" t="str">
        <f>IF(J110&gt;0,J110*$AB$12,"")</f>
        <v/>
      </c>
      <c r="M110" s="4"/>
      <c r="N110" s="8" t="str">
        <f>IF(M110&gt;0,"/","")</f>
        <v/>
      </c>
      <c r="O110" s="26" t="str">
        <f>IF(M110&gt;0,M110*$AB$12,"")</f>
        <v/>
      </c>
      <c r="P110" s="4"/>
      <c r="Q110" s="8" t="str">
        <f>IF(P110&gt;0,"/","")</f>
        <v/>
      </c>
      <c r="R110" s="26" t="str">
        <f>IF(P110&gt;0,P110*$AD$12,"")</f>
        <v/>
      </c>
      <c r="S110" s="8"/>
      <c r="T110" s="8" t="str">
        <f>IF(S110&gt;0,"/","")</f>
        <v/>
      </c>
      <c r="U110" s="26" t="str">
        <f>IF(S110&gt;0,S110*$AE$12,"")</f>
        <v/>
      </c>
      <c r="V110" s="8"/>
      <c r="W110" s="8" t="str">
        <f>IF(V110&gt;0,"/","")</f>
        <v/>
      </c>
      <c r="X110" s="26"/>
      <c r="Y110" s="8"/>
      <c r="Z110" s="8" t="str">
        <f>IF(Y110&gt;0,"/","")</f>
        <v/>
      </c>
      <c r="AA110" s="26" t="str">
        <f>IF(Y110&gt;0,Y110*$AG$12,"")</f>
        <v/>
      </c>
    </row>
    <row r="111" spans="1:27" ht="15" hidden="1" x14ac:dyDescent="0.25">
      <c r="A111" s="21"/>
      <c r="B111" s="19"/>
      <c r="C111" s="101"/>
      <c r="D111" s="5"/>
      <c r="E111" s="5"/>
      <c r="F111" s="9"/>
      <c r="G111" s="9"/>
      <c r="H111" s="5"/>
      <c r="I111" s="16"/>
      <c r="J111" s="4"/>
      <c r="K111" s="8"/>
      <c r="L111" s="26"/>
      <c r="M111" s="4"/>
      <c r="N111" s="8"/>
      <c r="O111" s="26"/>
      <c r="P111" s="4"/>
      <c r="Q111" s="8"/>
      <c r="R111" s="26"/>
      <c r="S111" s="8"/>
      <c r="T111" s="8"/>
      <c r="U111" s="26"/>
      <c r="V111" s="8"/>
      <c r="W111" s="8"/>
      <c r="X111" s="26"/>
      <c r="Y111" s="8"/>
      <c r="Z111" s="8"/>
      <c r="AA111" s="26"/>
    </row>
    <row r="112" spans="1:27" x14ac:dyDescent="0.3">
      <c r="A112" s="21"/>
      <c r="B112" s="75" t="s">
        <v>82</v>
      </c>
      <c r="C112" s="40">
        <v>109</v>
      </c>
      <c r="D112" s="5">
        <f>SUM(D28,D24,D14)</f>
        <v>5130</v>
      </c>
      <c r="E112" s="5">
        <f>SUM(E28,E24,E14)</f>
        <v>1710</v>
      </c>
      <c r="F112" s="5">
        <v>6</v>
      </c>
      <c r="G112" s="5">
        <f>SUM(G28,G24,G14)</f>
        <v>3420</v>
      </c>
      <c r="H112" s="5">
        <f>SUM(H28,H24,H14)</f>
        <v>2100</v>
      </c>
      <c r="I112" s="16">
        <f>I96</f>
        <v>0</v>
      </c>
      <c r="J112" s="196">
        <f>SUM(L15:L23,L25:L27,L30:L36,L38:L55,L58:L59,L66:L67,L75)</f>
        <v>612</v>
      </c>
      <c r="K112" s="196"/>
      <c r="L112" s="197"/>
      <c r="M112" s="196">
        <f>SUM(O15:O23,O25:O27,O30:O36,O38:O55,O58:O59,O66:O67,O75)</f>
        <v>792</v>
      </c>
      <c r="N112" s="196"/>
      <c r="O112" s="197"/>
      <c r="P112" s="196">
        <f>SUM(R15:R23,R25:R27,R30:R36,R38:R55,R58:R59,R66:R67,R75)</f>
        <v>504</v>
      </c>
      <c r="Q112" s="196"/>
      <c r="R112" s="197"/>
      <c r="S112" s="196">
        <f>SUM(U15:U23,U25:U27,U30:U36,U38:U55,U58:U59,U66:U67,U75)</f>
        <v>576</v>
      </c>
      <c r="T112" s="196"/>
      <c r="U112" s="197"/>
      <c r="V112" s="196">
        <f>SUM(X15:X23,X25:X27,X30:X36,X38:X55,X58:X59,X66:X67,X75)</f>
        <v>468</v>
      </c>
      <c r="W112" s="196"/>
      <c r="X112" s="197"/>
      <c r="Y112" s="196">
        <f>SUM(AA15:AA23,AA25:AA27,AA30:AA36,AA38:AA55,AA58:AA59,AA66:AA67,AA75)</f>
        <v>468</v>
      </c>
      <c r="Z112" s="196"/>
      <c r="AA112" s="197"/>
    </row>
    <row r="113" spans="1:27" x14ac:dyDescent="0.3">
      <c r="A113" s="21"/>
      <c r="B113" s="131" t="s">
        <v>175</v>
      </c>
      <c r="C113" s="40" t="s">
        <v>176</v>
      </c>
      <c r="D113" s="5"/>
      <c r="E113" s="3"/>
      <c r="F113" s="13"/>
      <c r="G113" s="13"/>
      <c r="H113" s="3"/>
      <c r="I113" s="16"/>
      <c r="J113" s="209"/>
      <c r="K113" s="196"/>
      <c r="L113" s="197"/>
      <c r="M113" s="209"/>
      <c r="N113" s="196"/>
      <c r="O113" s="197"/>
      <c r="P113" s="209"/>
      <c r="Q113" s="196"/>
      <c r="R113" s="197"/>
      <c r="S113" s="209"/>
      <c r="T113" s="196"/>
      <c r="U113" s="197"/>
      <c r="V113" s="209"/>
      <c r="W113" s="196"/>
      <c r="X113" s="197"/>
      <c r="Y113" s="209"/>
      <c r="Z113" s="196"/>
      <c r="AA113" s="197"/>
    </row>
    <row r="114" spans="1:27" ht="26.4" x14ac:dyDescent="0.3">
      <c r="A114" s="21" t="s">
        <v>171</v>
      </c>
      <c r="B114" s="19" t="s">
        <v>169</v>
      </c>
      <c r="C114" s="40" t="s">
        <v>24</v>
      </c>
      <c r="D114" s="5">
        <v>144</v>
      </c>
      <c r="E114" s="3">
        <v>144</v>
      </c>
      <c r="F114" s="13"/>
      <c r="G114" s="13"/>
      <c r="H114" s="3"/>
      <c r="I114" s="16"/>
      <c r="J114" s="4"/>
      <c r="K114" s="8"/>
      <c r="L114" s="26"/>
      <c r="M114" s="4"/>
      <c r="N114" s="8"/>
      <c r="O114" s="26"/>
      <c r="P114" s="4"/>
      <c r="Q114" s="8"/>
      <c r="R114" s="26"/>
      <c r="S114" s="8"/>
      <c r="T114" s="8"/>
      <c r="U114" s="26"/>
      <c r="V114" s="8"/>
      <c r="W114" s="8"/>
      <c r="X114" s="26"/>
      <c r="Y114" s="209">
        <v>144</v>
      </c>
      <c r="Z114" s="196"/>
      <c r="AA114" s="197"/>
    </row>
    <row r="115" spans="1:27" ht="26.4" x14ac:dyDescent="0.3">
      <c r="A115" s="21" t="s">
        <v>164</v>
      </c>
      <c r="B115" s="19" t="s">
        <v>108</v>
      </c>
      <c r="C115" s="40" t="s">
        <v>177</v>
      </c>
      <c r="D115" s="5"/>
      <c r="E115" s="3"/>
      <c r="F115" s="13"/>
      <c r="G115" s="13"/>
      <c r="H115" s="3"/>
      <c r="I115" s="16"/>
      <c r="J115" s="4"/>
      <c r="K115" s="8"/>
      <c r="L115" s="26"/>
      <c r="M115" s="4"/>
      <c r="N115" s="8"/>
      <c r="O115" s="26"/>
      <c r="P115" s="4"/>
      <c r="Q115" s="8"/>
      <c r="R115" s="26"/>
      <c r="S115" s="8"/>
      <c r="T115" s="8"/>
      <c r="U115" s="26"/>
      <c r="V115" s="8"/>
      <c r="W115" s="8"/>
      <c r="X115" s="26"/>
      <c r="Y115" s="8"/>
      <c r="Z115" s="8"/>
      <c r="AA115" s="26"/>
    </row>
    <row r="116" spans="1:27" x14ac:dyDescent="0.3">
      <c r="A116" s="189" t="s">
        <v>178</v>
      </c>
      <c r="B116" s="190"/>
      <c r="C116" s="190"/>
      <c r="D116" s="190"/>
      <c r="E116" s="191"/>
      <c r="F116" s="91"/>
      <c r="G116" s="195" t="s">
        <v>111</v>
      </c>
      <c r="H116" s="196"/>
      <c r="I116" s="197"/>
      <c r="J116" s="76"/>
      <c r="K116" s="77"/>
      <c r="L116" s="78">
        <f>COUNT(L15:L23,L25:L27,L30:L36,L38:L55,L58:L59,L66:L67,L75)</f>
        <v>15</v>
      </c>
      <c r="M116" s="76"/>
      <c r="N116" s="77"/>
      <c r="O116" s="78">
        <f>COUNT(O15:O23,O25:O27,O30:O36,O38:O55,O58:O59,O66:O67,O75)</f>
        <v>17</v>
      </c>
      <c r="P116" s="76"/>
      <c r="Q116" s="77"/>
      <c r="R116" s="78">
        <f>COUNT(R15:R23,R25:R27,R30:R36,R38:R55,R58:R59,R66:R67,R75)</f>
        <v>16</v>
      </c>
      <c r="S116" s="76"/>
      <c r="T116" s="77"/>
      <c r="U116" s="78">
        <f>COUNT(U15:U23,U25:U27,U30:U36,U38:U55,U58:U59,U66:U67,U75)</f>
        <v>15</v>
      </c>
      <c r="V116" s="8"/>
      <c r="W116" s="8"/>
      <c r="X116" s="78">
        <f>COUNT(X15:X23,X25:X27,X30:X36,X38:X55,X58:X59,X66:X67,X75)</f>
        <v>14</v>
      </c>
      <c r="Y116" s="8"/>
      <c r="Z116" s="8"/>
      <c r="AA116" s="78">
        <f>COUNT(AA15:AA23,AA25:AA27,AA30:AA36,AA38:AA55,AA58:AA59,AA66:AA67,AA75)</f>
        <v>14</v>
      </c>
    </row>
    <row r="117" spans="1:27" x14ac:dyDescent="0.3">
      <c r="A117" s="192"/>
      <c r="B117" s="193"/>
      <c r="C117" s="193"/>
      <c r="D117" s="193"/>
      <c r="E117" s="194"/>
      <c r="F117" s="92"/>
      <c r="G117" s="195" t="s">
        <v>112</v>
      </c>
      <c r="H117" s="196"/>
      <c r="I117" s="197"/>
      <c r="J117" s="142"/>
      <c r="K117" s="143"/>
      <c r="L117" s="144">
        <f>SUM(L60,L68,L76)/36</f>
        <v>0</v>
      </c>
      <c r="M117" s="142"/>
      <c r="N117" s="143"/>
      <c r="O117" s="144">
        <f>SUM(O60,O68,O76)/36</f>
        <v>1</v>
      </c>
      <c r="P117" s="142"/>
      <c r="Q117" s="143"/>
      <c r="R117" s="144">
        <f>SUM(R60,R68,R76)/36</f>
        <v>2</v>
      </c>
      <c r="S117" s="143"/>
      <c r="T117" s="143"/>
      <c r="U117" s="144">
        <f>SUM(U60,U68,U76)/36</f>
        <v>1</v>
      </c>
      <c r="V117" s="143"/>
      <c r="W117" s="143"/>
      <c r="X117" s="144">
        <f>SUM(X60,X68,X76)/36</f>
        <v>0.33333333333333331</v>
      </c>
      <c r="Y117" s="145"/>
      <c r="Z117" s="2"/>
      <c r="AA117" s="144">
        <f>SUM(AA60,AA68,AA76)/36</f>
        <v>0</v>
      </c>
    </row>
    <row r="118" spans="1:27" ht="33" customHeight="1" x14ac:dyDescent="0.3">
      <c r="A118" s="192"/>
      <c r="B118" s="193"/>
      <c r="C118" s="193"/>
      <c r="D118" s="193"/>
      <c r="E118" s="194"/>
      <c r="F118" s="92"/>
      <c r="G118" s="198" t="s">
        <v>172</v>
      </c>
      <c r="H118" s="196"/>
      <c r="I118" s="197"/>
      <c r="J118" s="142"/>
      <c r="K118" s="143"/>
      <c r="L118" s="144">
        <f>SUM(L63,L71,L78)/36</f>
        <v>0</v>
      </c>
      <c r="M118" s="142"/>
      <c r="N118" s="143"/>
      <c r="O118" s="144">
        <f>SUM(O63,O71,O78)/36</f>
        <v>0</v>
      </c>
      <c r="P118" s="142"/>
      <c r="Q118" s="143"/>
      <c r="R118" s="144">
        <f>SUM(R63,R71,R78)/36</f>
        <v>0</v>
      </c>
      <c r="S118" s="143"/>
      <c r="T118" s="143"/>
      <c r="U118" s="144">
        <f>SUM(U63,U71,U78)/36</f>
        <v>7</v>
      </c>
      <c r="V118" s="143"/>
      <c r="W118" s="143"/>
      <c r="X118" s="144">
        <f>SUM(X63,X71,X78)/36</f>
        <v>2.6666666666666665</v>
      </c>
      <c r="Y118" s="87">
        <f>SUM(AA63,AA71,AA78)/36</f>
        <v>0</v>
      </c>
      <c r="Z118" s="4" t="s">
        <v>32</v>
      </c>
      <c r="AA118" s="23">
        <f>SUM(Y114)/36</f>
        <v>4</v>
      </c>
    </row>
    <row r="119" spans="1:27" x14ac:dyDescent="0.3">
      <c r="A119" s="192"/>
      <c r="B119" s="193"/>
      <c r="C119" s="193"/>
      <c r="D119" s="193"/>
      <c r="E119" s="194"/>
      <c r="F119" s="92"/>
      <c r="G119" s="195" t="s">
        <v>113</v>
      </c>
      <c r="H119" s="196"/>
      <c r="I119" s="197"/>
      <c r="J119" s="88"/>
      <c r="K119" s="89"/>
      <c r="L119" s="90">
        <v>0</v>
      </c>
      <c r="M119" s="88"/>
      <c r="N119" s="89"/>
      <c r="O119" s="90">
        <v>3</v>
      </c>
      <c r="P119" s="88"/>
      <c r="Q119" s="89"/>
      <c r="R119" s="90">
        <v>3</v>
      </c>
      <c r="S119" s="89"/>
      <c r="T119" s="89"/>
      <c r="U119" s="90">
        <v>3</v>
      </c>
      <c r="V119" s="89"/>
      <c r="W119" s="89"/>
      <c r="X119" s="90">
        <v>3</v>
      </c>
      <c r="Y119" s="89"/>
      <c r="Z119" s="89"/>
      <c r="AA119" s="90">
        <v>5</v>
      </c>
    </row>
    <row r="120" spans="1:27" ht="22.5" customHeight="1" x14ac:dyDescent="0.3">
      <c r="A120" s="192"/>
      <c r="B120" s="193"/>
      <c r="C120" s="193"/>
      <c r="D120" s="193"/>
      <c r="E120" s="194"/>
      <c r="F120" s="92"/>
      <c r="G120" s="195" t="s">
        <v>114</v>
      </c>
      <c r="H120" s="196"/>
      <c r="I120" s="197"/>
      <c r="J120" s="88"/>
      <c r="K120" s="89"/>
      <c r="L120" s="90">
        <v>4</v>
      </c>
      <c r="M120" s="88"/>
      <c r="N120" s="89"/>
      <c r="O120" s="90">
        <v>2</v>
      </c>
      <c r="P120" s="88"/>
      <c r="Q120" s="89"/>
      <c r="R120" s="90">
        <v>2</v>
      </c>
      <c r="S120" s="89"/>
      <c r="T120" s="89"/>
      <c r="U120" s="90">
        <v>4</v>
      </c>
      <c r="V120" s="89"/>
      <c r="W120" s="89"/>
      <c r="X120" s="90">
        <v>3</v>
      </c>
      <c r="Y120" s="89"/>
      <c r="Z120" s="89"/>
      <c r="AA120" s="90">
        <v>4</v>
      </c>
    </row>
    <row r="121" spans="1:27" ht="9" customHeight="1" x14ac:dyDescent="0.3">
      <c r="A121" s="192"/>
      <c r="B121" s="193"/>
      <c r="C121" s="193"/>
      <c r="D121" s="193"/>
      <c r="E121" s="194"/>
      <c r="F121" s="92"/>
      <c r="G121" s="195" t="s">
        <v>115</v>
      </c>
      <c r="H121" s="196"/>
      <c r="I121" s="197"/>
      <c r="J121" s="88"/>
      <c r="K121" s="89"/>
      <c r="L121" s="90">
        <v>3</v>
      </c>
      <c r="M121" s="88"/>
      <c r="N121" s="89"/>
      <c r="O121" s="90">
        <v>2</v>
      </c>
      <c r="P121" s="88"/>
      <c r="Q121" s="89"/>
      <c r="R121" s="90">
        <v>3</v>
      </c>
      <c r="S121" s="89"/>
      <c r="T121" s="89"/>
      <c r="U121" s="90">
        <v>3</v>
      </c>
      <c r="V121" s="89"/>
      <c r="W121" s="89"/>
      <c r="X121" s="90">
        <v>1</v>
      </c>
      <c r="Y121" s="89"/>
      <c r="Z121" s="89"/>
      <c r="AA121" s="90">
        <v>4</v>
      </c>
    </row>
    <row r="122" spans="1:27" x14ac:dyDescent="0.3">
      <c r="A122" s="98"/>
      <c r="B122" s="99"/>
      <c r="C122" s="99"/>
      <c r="D122" s="99"/>
      <c r="E122" s="100"/>
      <c r="F122" s="97"/>
      <c r="G122" s="198" t="s">
        <v>173</v>
      </c>
      <c r="H122" s="196"/>
      <c r="I122" s="197"/>
      <c r="J122" s="88"/>
      <c r="K122" s="89"/>
      <c r="L122" s="90"/>
      <c r="M122" s="88"/>
      <c r="N122" s="89"/>
      <c r="O122" s="90"/>
      <c r="P122" s="88"/>
      <c r="Q122" s="89"/>
      <c r="R122" s="90">
        <v>1</v>
      </c>
      <c r="S122" s="89"/>
      <c r="T122" s="89"/>
      <c r="U122" s="90"/>
      <c r="V122" s="89"/>
      <c r="W122" s="89"/>
      <c r="X122" s="90"/>
      <c r="Y122" s="89"/>
      <c r="Z122" s="89"/>
      <c r="AA122" s="90"/>
    </row>
    <row r="123" spans="1:27" x14ac:dyDescent="0.3">
      <c r="U123"/>
    </row>
  </sheetData>
  <mergeCells count="65">
    <mergeCell ref="C76:C78"/>
    <mergeCell ref="S13:U13"/>
    <mergeCell ref="V11:W11"/>
    <mergeCell ref="Y114:AA114"/>
    <mergeCell ref="G116:I116"/>
    <mergeCell ref="V112:X112"/>
    <mergeCell ref="Y112:AA112"/>
    <mergeCell ref="M113:O113"/>
    <mergeCell ref="J113:L113"/>
    <mergeCell ref="P113:R113"/>
    <mergeCell ref="S113:U113"/>
    <mergeCell ref="S112:U112"/>
    <mergeCell ref="J112:L112"/>
    <mergeCell ref="V113:X113"/>
    <mergeCell ref="Y113:AA113"/>
    <mergeCell ref="V13:X13"/>
    <mergeCell ref="Y13:AA13"/>
    <mergeCell ref="Y5:AA10"/>
    <mergeCell ref="Y11:Z11"/>
    <mergeCell ref="V5:X10"/>
    <mergeCell ref="G122:I122"/>
    <mergeCell ref="J13:L13"/>
    <mergeCell ref="J12:L12"/>
    <mergeCell ref="M13:O13"/>
    <mergeCell ref="P13:R13"/>
    <mergeCell ref="A1:AA1"/>
    <mergeCell ref="A116:E121"/>
    <mergeCell ref="G117:I117"/>
    <mergeCell ref="G118:I118"/>
    <mergeCell ref="G119:I119"/>
    <mergeCell ref="G120:I120"/>
    <mergeCell ref="G121:I121"/>
    <mergeCell ref="V4:X4"/>
    <mergeCell ref="P11:Q11"/>
    <mergeCell ref="M112:O112"/>
    <mergeCell ref="J2:AA2"/>
    <mergeCell ref="S11:T11"/>
    <mergeCell ref="Y4:AA4"/>
    <mergeCell ref="V3:AA3"/>
    <mergeCell ref="P112:R112"/>
    <mergeCell ref="J3:O3"/>
    <mergeCell ref="P3:U3"/>
    <mergeCell ref="J4:L4"/>
    <mergeCell ref="S4:U4"/>
    <mergeCell ref="M11:N11"/>
    <mergeCell ref="J5:L10"/>
    <mergeCell ref="J11:K11"/>
    <mergeCell ref="S5:U10"/>
    <mergeCell ref="P4:R4"/>
    <mergeCell ref="M5:O10"/>
    <mergeCell ref="P5:R10"/>
    <mergeCell ref="M4:O4"/>
    <mergeCell ref="A2:A12"/>
    <mergeCell ref="D3:D12"/>
    <mergeCell ref="D2:I2"/>
    <mergeCell ref="C2:C12"/>
    <mergeCell ref="B2:B12"/>
    <mergeCell ref="G4:G12"/>
    <mergeCell ref="H5:H12"/>
    <mergeCell ref="I5:I12"/>
    <mergeCell ref="H4:I4"/>
    <mergeCell ref="F4:F12"/>
    <mergeCell ref="E3:F3"/>
    <mergeCell ref="E4:E12"/>
    <mergeCell ref="G3:I3"/>
  </mergeCells>
  <phoneticPr fontId="8" type="noConversion"/>
  <pageMargins left="0.23622047244094491" right="0.23622047244094491" top="0.15748031496062992" bottom="0.15748031496062992" header="0.31496062992125984" footer="0.31496062992125984"/>
  <pageSetup paperSize="9" scale="85" fitToHeight="0" orientation="landscape" r:id="rId1"/>
  <headerFooter>
    <oddFooter>&amp;R&amp;P</oddFooter>
  </headerFooter>
  <ignoredErrors>
    <ignoredError sqref="M112 P112 S112 E37 O116 R116 U116" formulaRange="1"/>
    <ignoredError sqref="G37 G65 D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>
      <selection activeCell="A3" sqref="A3"/>
    </sheetView>
  </sheetViews>
  <sheetFormatPr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Авдеев</dc:creator>
  <cp:lastModifiedBy>12</cp:lastModifiedBy>
  <cp:lastPrinted>2022-06-24T05:47:03Z</cp:lastPrinted>
  <dcterms:created xsi:type="dcterms:W3CDTF">2014-02-17T06:01:48Z</dcterms:created>
  <dcterms:modified xsi:type="dcterms:W3CDTF">2022-06-30T04:28:45Z</dcterms:modified>
</cp:coreProperties>
</file>