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19440" windowHeight="9972"/>
  </bookViews>
  <sheets>
    <sheet name="Лист1" sheetId="1" r:id="rId1"/>
  </sheets>
  <definedNames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F90" i="1" l="1"/>
  <c r="I90" i="1"/>
  <c r="C16" i="1" l="1"/>
  <c r="C70" i="1"/>
  <c r="X88" i="1" l="1"/>
  <c r="U88" i="1"/>
  <c r="R88" i="1"/>
  <c r="Q88" i="1"/>
  <c r="O88" i="1"/>
  <c r="N88" i="1"/>
  <c r="L88" i="1"/>
  <c r="K88" i="1"/>
  <c r="X86" i="1"/>
  <c r="U86" i="1"/>
  <c r="R86" i="1"/>
  <c r="Q86" i="1"/>
  <c r="O86" i="1"/>
  <c r="N86" i="1"/>
  <c r="L86" i="1"/>
  <c r="K86" i="1"/>
  <c r="Z75" i="1"/>
  <c r="R74" i="1"/>
  <c r="Q74" i="1"/>
  <c r="O74" i="1"/>
  <c r="N74" i="1"/>
  <c r="L74" i="1"/>
  <c r="K74" i="1"/>
  <c r="AA63" i="1"/>
  <c r="Z63" i="1"/>
  <c r="X63" i="1"/>
  <c r="W63" i="1"/>
  <c r="O63" i="1"/>
  <c r="N63" i="1"/>
  <c r="L63" i="1"/>
  <c r="K63" i="1"/>
  <c r="AA60" i="1"/>
  <c r="Z60" i="1"/>
  <c r="X60" i="1"/>
  <c r="W60" i="1"/>
  <c r="O60" i="1"/>
  <c r="L60" i="1"/>
  <c r="K60" i="1"/>
  <c r="AA51" i="1"/>
  <c r="Z51" i="1"/>
  <c r="X51" i="1"/>
  <c r="U51" i="1"/>
  <c r="T51" i="1"/>
  <c r="R51" i="1"/>
  <c r="L51" i="1"/>
  <c r="K51" i="1"/>
  <c r="AA50" i="1"/>
  <c r="Z50" i="1"/>
  <c r="X50" i="1"/>
  <c r="W50" i="1"/>
  <c r="U50" i="1"/>
  <c r="T50" i="1"/>
  <c r="Q50" i="1"/>
  <c r="N50" i="1"/>
  <c r="L50" i="1"/>
  <c r="K50" i="1"/>
  <c r="AA48" i="1"/>
  <c r="Z48" i="1"/>
  <c r="X48" i="1"/>
  <c r="W48" i="1"/>
  <c r="U48" i="1"/>
  <c r="T48" i="1"/>
  <c r="R48" i="1"/>
  <c r="L48" i="1"/>
  <c r="K48" i="1"/>
  <c r="O94" i="1" l="1"/>
  <c r="L94" i="1"/>
  <c r="C41" i="1" l="1"/>
  <c r="C43" i="1"/>
  <c r="K85" i="1" l="1"/>
  <c r="C85" i="1"/>
  <c r="C84" i="1"/>
  <c r="C68" i="1"/>
  <c r="C66" i="1"/>
  <c r="C58" i="1"/>
  <c r="C57" i="1"/>
  <c r="C28" i="1"/>
  <c r="C37" i="1"/>
  <c r="C33" i="1"/>
  <c r="C32" i="1"/>
  <c r="C29" i="1"/>
  <c r="C27" i="1"/>
  <c r="C26" i="1"/>
  <c r="C24" i="1"/>
  <c r="C21" i="1"/>
  <c r="C20" i="1"/>
  <c r="E83" i="1" l="1"/>
  <c r="H83" i="1"/>
  <c r="AA41" i="1"/>
  <c r="Z41" i="1"/>
  <c r="X41" i="1"/>
  <c r="W41" i="1"/>
  <c r="U41" i="1"/>
  <c r="T41" i="1"/>
  <c r="R41" i="1"/>
  <c r="Q41" i="1"/>
  <c r="O41" i="1"/>
  <c r="N41" i="1"/>
  <c r="L41" i="1"/>
  <c r="K41" i="1"/>
  <c r="G41" i="1"/>
  <c r="D41" i="1" s="1"/>
  <c r="AA40" i="1"/>
  <c r="Z40" i="1"/>
  <c r="X40" i="1"/>
  <c r="W40" i="1"/>
  <c r="U40" i="1"/>
  <c r="T40" i="1"/>
  <c r="R40" i="1"/>
  <c r="Q40" i="1"/>
  <c r="O40" i="1"/>
  <c r="N40" i="1"/>
  <c r="L40" i="1"/>
  <c r="K40" i="1"/>
  <c r="G40" i="1"/>
  <c r="D40" i="1" s="1"/>
  <c r="C40" i="1"/>
  <c r="AA39" i="1"/>
  <c r="Z39" i="1"/>
  <c r="X39" i="1"/>
  <c r="W39" i="1"/>
  <c r="U39" i="1"/>
  <c r="T39" i="1"/>
  <c r="R39" i="1"/>
  <c r="Q39" i="1"/>
  <c r="O39" i="1"/>
  <c r="N39" i="1"/>
  <c r="L39" i="1"/>
  <c r="K39" i="1"/>
  <c r="G39" i="1"/>
  <c r="D39" i="1"/>
  <c r="C39" i="1"/>
  <c r="AA38" i="1"/>
  <c r="Z38" i="1"/>
  <c r="X38" i="1"/>
  <c r="W38" i="1"/>
  <c r="U38" i="1"/>
  <c r="T38" i="1"/>
  <c r="R38" i="1"/>
  <c r="Q38" i="1"/>
  <c r="O38" i="1"/>
  <c r="N38" i="1"/>
  <c r="L38" i="1"/>
  <c r="K38" i="1"/>
  <c r="G38" i="1"/>
  <c r="D38" i="1" s="1"/>
  <c r="C38" i="1"/>
  <c r="AA37" i="1"/>
  <c r="Z37" i="1"/>
  <c r="X37" i="1"/>
  <c r="W37" i="1"/>
  <c r="U37" i="1"/>
  <c r="T37" i="1"/>
  <c r="R37" i="1"/>
  <c r="Q37" i="1"/>
  <c r="O37" i="1"/>
  <c r="N37" i="1"/>
  <c r="L37" i="1"/>
  <c r="K37" i="1"/>
  <c r="G37" i="1"/>
  <c r="D37" i="1"/>
  <c r="AA36" i="1"/>
  <c r="Z36" i="1"/>
  <c r="X36" i="1"/>
  <c r="W36" i="1"/>
  <c r="U36" i="1"/>
  <c r="T36" i="1"/>
  <c r="R36" i="1"/>
  <c r="Q36" i="1"/>
  <c r="O36" i="1"/>
  <c r="N36" i="1"/>
  <c r="L36" i="1"/>
  <c r="K36" i="1"/>
  <c r="G36" i="1"/>
  <c r="D36" i="1" s="1"/>
  <c r="C36" i="1"/>
  <c r="AA85" i="1"/>
  <c r="Z85" i="1"/>
  <c r="X85" i="1"/>
  <c r="W85" i="1"/>
  <c r="U85" i="1"/>
  <c r="T85" i="1"/>
  <c r="R85" i="1"/>
  <c r="Q85" i="1"/>
  <c r="O85" i="1"/>
  <c r="N85" i="1"/>
  <c r="L85" i="1"/>
  <c r="G85" i="1"/>
  <c r="D85" i="1" s="1"/>
  <c r="K42" i="1" l="1"/>
  <c r="N42" i="1"/>
  <c r="Q42" i="1"/>
  <c r="R42" i="1"/>
  <c r="T42" i="1"/>
  <c r="U42" i="1"/>
  <c r="W42" i="1"/>
  <c r="X42" i="1"/>
  <c r="Z42" i="1"/>
  <c r="AA42" i="1"/>
  <c r="C59" i="1"/>
  <c r="C56" i="1"/>
  <c r="C54" i="1"/>
  <c r="C46" i="1"/>
  <c r="C45" i="1"/>
  <c r="H29" i="1"/>
  <c r="C15" i="1"/>
  <c r="C91" i="1" l="1"/>
  <c r="C90" i="1"/>
  <c r="AA97" i="1" l="1"/>
  <c r="U97" i="1"/>
  <c r="C83" i="1"/>
  <c r="Z84" i="1"/>
  <c r="W84" i="1"/>
  <c r="T84" i="1"/>
  <c r="R84" i="1"/>
  <c r="Q84" i="1"/>
  <c r="O84" i="1"/>
  <c r="N84" i="1"/>
  <c r="L84" i="1"/>
  <c r="K84" i="1"/>
  <c r="AA83" i="1"/>
  <c r="X83" i="1"/>
  <c r="U83" i="1"/>
  <c r="T83" i="1"/>
  <c r="R83" i="1"/>
  <c r="Q83" i="1"/>
  <c r="O83" i="1"/>
  <c r="N83" i="1"/>
  <c r="L83" i="1"/>
  <c r="K83" i="1"/>
  <c r="E77" i="1"/>
  <c r="H77" i="1"/>
  <c r="C78" i="1"/>
  <c r="C77" i="1"/>
  <c r="AA70" i="1"/>
  <c r="Z70" i="1"/>
  <c r="W70" i="1"/>
  <c r="T70" i="1"/>
  <c r="Q70" i="1"/>
  <c r="N70" i="1"/>
  <c r="L70" i="1"/>
  <c r="K70" i="1"/>
  <c r="AA69" i="1"/>
  <c r="Z69" i="1"/>
  <c r="X69" i="1"/>
  <c r="W69" i="1"/>
  <c r="T69" i="1"/>
  <c r="Q69" i="1"/>
  <c r="N69" i="1"/>
  <c r="L69" i="1"/>
  <c r="K69" i="1"/>
  <c r="Z68" i="1"/>
  <c r="W68" i="1"/>
  <c r="T68" i="1"/>
  <c r="Q68" i="1"/>
  <c r="N68" i="1"/>
  <c r="K68" i="1"/>
  <c r="AA67" i="1"/>
  <c r="Z67" i="1"/>
  <c r="X67" i="1"/>
  <c r="W67" i="1"/>
  <c r="U67" i="1"/>
  <c r="T67" i="1"/>
  <c r="Q67" i="1"/>
  <c r="N67" i="1"/>
  <c r="L67" i="1"/>
  <c r="K67" i="1"/>
  <c r="E66" i="1"/>
  <c r="H66" i="1"/>
  <c r="C69" i="1"/>
  <c r="C44" i="1"/>
  <c r="W55" i="1"/>
  <c r="X55" i="1"/>
  <c r="Z55" i="1"/>
  <c r="AA55" i="1"/>
  <c r="W56" i="1"/>
  <c r="Z56" i="1"/>
  <c r="AA56" i="1"/>
  <c r="W57" i="1"/>
  <c r="X57" i="1"/>
  <c r="Z57" i="1"/>
  <c r="AA57" i="1"/>
  <c r="W58" i="1"/>
  <c r="Z58" i="1"/>
  <c r="AA58" i="1"/>
  <c r="W59" i="1"/>
  <c r="X59" i="1"/>
  <c r="Z59" i="1"/>
  <c r="AA59" i="1"/>
  <c r="AA54" i="1"/>
  <c r="Z54" i="1"/>
  <c r="W54" i="1"/>
  <c r="K55" i="1"/>
  <c r="L55" i="1"/>
  <c r="N55" i="1"/>
  <c r="Q55" i="1"/>
  <c r="T55" i="1"/>
  <c r="U55" i="1"/>
  <c r="K56" i="1"/>
  <c r="L56" i="1"/>
  <c r="N56" i="1"/>
  <c r="O56" i="1"/>
  <c r="Q56" i="1"/>
  <c r="T56" i="1"/>
  <c r="K57" i="1"/>
  <c r="N57" i="1"/>
  <c r="Q57" i="1"/>
  <c r="T57" i="1"/>
  <c r="K58" i="1"/>
  <c r="L58" i="1"/>
  <c r="N58" i="1"/>
  <c r="Q58" i="1"/>
  <c r="T58" i="1"/>
  <c r="K59" i="1"/>
  <c r="N59" i="1"/>
  <c r="O59" i="1"/>
  <c r="Q59" i="1"/>
  <c r="T59" i="1"/>
  <c r="W44" i="1"/>
  <c r="E53" i="1"/>
  <c r="H53" i="1"/>
  <c r="C55" i="1"/>
  <c r="C53" i="1"/>
  <c r="E44" i="1"/>
  <c r="H44" i="1"/>
  <c r="C47" i="1"/>
  <c r="K45" i="1"/>
  <c r="N45" i="1"/>
  <c r="Q45" i="1"/>
  <c r="T45" i="1"/>
  <c r="U45" i="1"/>
  <c r="W45" i="1"/>
  <c r="X45" i="1"/>
  <c r="Z45" i="1"/>
  <c r="AA45" i="1"/>
  <c r="K46" i="1"/>
  <c r="N46" i="1"/>
  <c r="Q46" i="1"/>
  <c r="T46" i="1"/>
  <c r="U46" i="1"/>
  <c r="W46" i="1"/>
  <c r="X46" i="1"/>
  <c r="Z46" i="1"/>
  <c r="AA46" i="1"/>
  <c r="C35" i="1"/>
  <c r="C31" i="1"/>
  <c r="C30" i="1"/>
  <c r="K26" i="1"/>
  <c r="K27" i="1"/>
  <c r="L27" i="1"/>
  <c r="N26" i="1"/>
  <c r="N27" i="1"/>
  <c r="O27" i="1"/>
  <c r="Z25" i="1"/>
  <c r="AA25" i="1"/>
  <c r="Z26" i="1"/>
  <c r="AA26" i="1"/>
  <c r="Z27" i="1"/>
  <c r="C18" i="1"/>
  <c r="C14" i="1"/>
  <c r="H43" i="1" l="1"/>
  <c r="E43" i="1"/>
  <c r="G92" i="1"/>
  <c r="D92" i="1" s="1"/>
  <c r="C67" i="1"/>
  <c r="E29" i="1"/>
  <c r="O33" i="1"/>
  <c r="O34" i="1"/>
  <c r="O35" i="1"/>
  <c r="H24" i="1"/>
  <c r="E24" i="1"/>
  <c r="E14" i="1"/>
  <c r="H14" i="1"/>
  <c r="K25" i="1"/>
  <c r="T27" i="1"/>
  <c r="W27" i="1"/>
  <c r="K47" i="1"/>
  <c r="N47" i="1"/>
  <c r="Q47" i="1"/>
  <c r="T47" i="1"/>
  <c r="W47" i="1"/>
  <c r="Z47" i="1"/>
  <c r="K53" i="1"/>
  <c r="L53" i="1"/>
  <c r="N53" i="1"/>
  <c r="O53" i="1"/>
  <c r="R53" i="1"/>
  <c r="U53" i="1"/>
  <c r="X53" i="1"/>
  <c r="Z53" i="1"/>
  <c r="AA53" i="1"/>
  <c r="K54" i="1"/>
  <c r="N54" i="1"/>
  <c r="Q54" i="1"/>
  <c r="T54" i="1"/>
  <c r="K66" i="1"/>
  <c r="L66" i="1"/>
  <c r="N66" i="1"/>
  <c r="O66" i="1"/>
  <c r="Q66" i="1"/>
  <c r="R66" i="1"/>
  <c r="T66" i="1"/>
  <c r="U66" i="1"/>
  <c r="X66" i="1"/>
  <c r="AA66" i="1"/>
  <c r="X97" i="1"/>
  <c r="K77" i="1"/>
  <c r="L77" i="1"/>
  <c r="N77" i="1"/>
  <c r="O77" i="1"/>
  <c r="Q77" i="1"/>
  <c r="R77" i="1"/>
  <c r="T77" i="1"/>
  <c r="U77" i="1"/>
  <c r="X77" i="1"/>
  <c r="AA77" i="1"/>
  <c r="K78" i="1"/>
  <c r="L78" i="1"/>
  <c r="N78" i="1"/>
  <c r="O78" i="1"/>
  <c r="Q78" i="1"/>
  <c r="R78" i="1"/>
  <c r="T78" i="1"/>
  <c r="W78" i="1"/>
  <c r="Z78" i="1"/>
  <c r="K79" i="1"/>
  <c r="L79" i="1"/>
  <c r="N79" i="1"/>
  <c r="O79" i="1"/>
  <c r="Q79" i="1"/>
  <c r="R79" i="1"/>
  <c r="U79" i="1"/>
  <c r="Z79" i="1"/>
  <c r="AA79" i="1"/>
  <c r="L95" i="1"/>
  <c r="K81" i="1"/>
  <c r="L81" i="1"/>
  <c r="N81" i="1"/>
  <c r="O81" i="1"/>
  <c r="Q81" i="1"/>
  <c r="R81" i="1"/>
  <c r="U81" i="1"/>
  <c r="AA81" i="1"/>
  <c r="K43" i="1"/>
  <c r="L43" i="1"/>
  <c r="N43" i="1"/>
  <c r="O43" i="1"/>
  <c r="Q43" i="1"/>
  <c r="R43" i="1"/>
  <c r="T43" i="1"/>
  <c r="U43" i="1"/>
  <c r="W43" i="1"/>
  <c r="X43" i="1"/>
  <c r="Z43" i="1"/>
  <c r="AA43" i="1"/>
  <c r="K44" i="1"/>
  <c r="L44" i="1"/>
  <c r="O44" i="1"/>
  <c r="R44" i="1"/>
  <c r="T44" i="1"/>
  <c r="U44" i="1"/>
  <c r="X44" i="1"/>
  <c r="AA44" i="1"/>
  <c r="AA31" i="1"/>
  <c r="AA32" i="1"/>
  <c r="AA34" i="1"/>
  <c r="X31" i="1"/>
  <c r="X32" i="1"/>
  <c r="X34" i="1"/>
  <c r="U31" i="1"/>
  <c r="U32" i="1"/>
  <c r="R31" i="1"/>
  <c r="R32" i="1"/>
  <c r="Z35" i="1"/>
  <c r="Z34" i="1"/>
  <c r="Z33" i="1"/>
  <c r="Z32" i="1"/>
  <c r="Z31" i="1"/>
  <c r="W35" i="1"/>
  <c r="W34" i="1"/>
  <c r="W33" i="1"/>
  <c r="W32" i="1"/>
  <c r="W31" i="1"/>
  <c r="T35" i="1"/>
  <c r="T34" i="1"/>
  <c r="T33" i="1"/>
  <c r="T32" i="1"/>
  <c r="T31" i="1"/>
  <c r="Q35" i="1"/>
  <c r="Q34" i="1"/>
  <c r="Q33" i="1"/>
  <c r="Q32" i="1"/>
  <c r="Q31" i="1"/>
  <c r="N35" i="1"/>
  <c r="N34" i="1"/>
  <c r="N33" i="1"/>
  <c r="N32" i="1"/>
  <c r="N31" i="1"/>
  <c r="L35" i="1"/>
  <c r="K35" i="1"/>
  <c r="K34" i="1"/>
  <c r="L33" i="1"/>
  <c r="K33" i="1"/>
  <c r="K32" i="1"/>
  <c r="K31" i="1"/>
  <c r="AA30" i="1"/>
  <c r="Z30" i="1"/>
  <c r="X30" i="1"/>
  <c r="W30" i="1"/>
  <c r="U30" i="1"/>
  <c r="T30" i="1"/>
  <c r="Q30" i="1"/>
  <c r="N30" i="1"/>
  <c r="K30" i="1"/>
  <c r="Z24" i="1"/>
  <c r="AA24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T20" i="1"/>
  <c r="U20" i="1"/>
  <c r="T21" i="1"/>
  <c r="T22" i="1"/>
  <c r="U22" i="1"/>
  <c r="T23" i="1"/>
  <c r="U23" i="1"/>
  <c r="T24" i="1"/>
  <c r="U24" i="1"/>
  <c r="T25" i="1"/>
  <c r="U25" i="1"/>
  <c r="T26" i="1"/>
  <c r="Q20" i="1"/>
  <c r="R20" i="1"/>
  <c r="Q21" i="1"/>
  <c r="Q22" i="1"/>
  <c r="R22" i="1"/>
  <c r="Q23" i="1"/>
  <c r="R23" i="1"/>
  <c r="Q24" i="1"/>
  <c r="R24" i="1"/>
  <c r="Q25" i="1"/>
  <c r="R25" i="1"/>
  <c r="Q26" i="1"/>
  <c r="O21" i="1"/>
  <c r="O22" i="1"/>
  <c r="O23" i="1"/>
  <c r="O24" i="1"/>
  <c r="N21" i="1"/>
  <c r="N22" i="1"/>
  <c r="N23" i="1"/>
  <c r="N24" i="1"/>
  <c r="N25" i="1"/>
  <c r="L22" i="1"/>
  <c r="L23" i="1"/>
  <c r="L24" i="1"/>
  <c r="K21" i="1"/>
  <c r="K22" i="1"/>
  <c r="K23" i="1"/>
  <c r="K24" i="1"/>
  <c r="AA17" i="1"/>
  <c r="AA20" i="1"/>
  <c r="AA22" i="1"/>
  <c r="X17" i="1"/>
  <c r="U17" i="1"/>
  <c r="R17" i="1"/>
  <c r="U16" i="1"/>
  <c r="R16" i="1"/>
  <c r="O16" i="1"/>
  <c r="R15" i="1"/>
  <c r="O15" i="1"/>
  <c r="L16" i="1"/>
  <c r="L15" i="1"/>
  <c r="AG12" i="1"/>
  <c r="AF12" i="1"/>
  <c r="AE12" i="1"/>
  <c r="AD12" i="1"/>
  <c r="AC12" i="1"/>
  <c r="AB12" i="1"/>
  <c r="AD15" i="1"/>
  <c r="Z23" i="1"/>
  <c r="Z22" i="1"/>
  <c r="Z21" i="1"/>
  <c r="Z20" i="1"/>
  <c r="Z19" i="1"/>
  <c r="Z18" i="1"/>
  <c r="Z17" i="1"/>
  <c r="W19" i="1"/>
  <c r="W18" i="1"/>
  <c r="W17" i="1"/>
  <c r="W16" i="1"/>
  <c r="T19" i="1"/>
  <c r="T18" i="1"/>
  <c r="T17" i="1"/>
  <c r="T16" i="1"/>
  <c r="Q19" i="1"/>
  <c r="Q18" i="1"/>
  <c r="Q17" i="1"/>
  <c r="Q16" i="1"/>
  <c r="N20" i="1"/>
  <c r="N19" i="1"/>
  <c r="N18" i="1"/>
  <c r="N17" i="1"/>
  <c r="N16" i="1"/>
  <c r="K20" i="1"/>
  <c r="K19" i="1"/>
  <c r="K18" i="1"/>
  <c r="K17" i="1"/>
  <c r="K16" i="1"/>
  <c r="AC15" i="1"/>
  <c r="W15" i="1"/>
  <c r="T15" i="1"/>
  <c r="Q15" i="1"/>
  <c r="N15" i="1"/>
  <c r="K15" i="1"/>
  <c r="Z16" i="1"/>
  <c r="Z15" i="1"/>
  <c r="U21" i="1"/>
  <c r="X15" i="1"/>
  <c r="AA21" i="1"/>
  <c r="R34" i="1"/>
  <c r="U47" i="1"/>
  <c r="L31" i="1"/>
  <c r="L25" i="1"/>
  <c r="L17" i="1"/>
  <c r="L47" i="1"/>
  <c r="U15" i="1"/>
  <c r="U27" i="1"/>
  <c r="U34" i="1"/>
  <c r="O26" i="1" l="1"/>
  <c r="O42" i="1"/>
  <c r="O70" i="1"/>
  <c r="O68" i="1"/>
  <c r="O55" i="1"/>
  <c r="U69" i="1"/>
  <c r="U59" i="1"/>
  <c r="AA84" i="1"/>
  <c r="AA68" i="1"/>
  <c r="U78" i="1"/>
  <c r="L26" i="1"/>
  <c r="L42" i="1"/>
  <c r="L68" i="1"/>
  <c r="R59" i="1"/>
  <c r="R45" i="1"/>
  <c r="R46" i="1"/>
  <c r="X54" i="1"/>
  <c r="X56" i="1"/>
  <c r="X58" i="1"/>
  <c r="R97" i="1"/>
  <c r="U84" i="1"/>
  <c r="AA78" i="1"/>
  <c r="E90" i="1"/>
  <c r="X84" i="1"/>
  <c r="R21" i="1"/>
  <c r="O97" i="1"/>
  <c r="J91" i="1"/>
  <c r="L97" i="1"/>
  <c r="H90" i="1"/>
  <c r="AA18" i="1"/>
  <c r="O17" i="1"/>
  <c r="O69" i="1"/>
  <c r="O67" i="1"/>
  <c r="O57" i="1"/>
  <c r="O58" i="1"/>
  <c r="O45" i="1"/>
  <c r="O46" i="1"/>
  <c r="X70" i="1"/>
  <c r="X68" i="1"/>
  <c r="X27" i="1"/>
  <c r="L34" i="1"/>
  <c r="G34" i="1" s="1"/>
  <c r="D34" i="1" s="1"/>
  <c r="L57" i="1"/>
  <c r="L59" i="1"/>
  <c r="L45" i="1"/>
  <c r="G45" i="1" s="1"/>
  <c r="D45" i="1" s="1"/>
  <c r="L46" i="1"/>
  <c r="G46" i="1" s="1"/>
  <c r="D46" i="1" s="1"/>
  <c r="R70" i="1"/>
  <c r="R69" i="1"/>
  <c r="R68" i="1"/>
  <c r="R67" i="1"/>
  <c r="R55" i="1"/>
  <c r="G55" i="1" s="1"/>
  <c r="D55" i="1" s="1"/>
  <c r="R56" i="1"/>
  <c r="R57" i="1"/>
  <c r="R58" i="1"/>
  <c r="U70" i="1"/>
  <c r="U68" i="1"/>
  <c r="U56" i="1"/>
  <c r="U57" i="1"/>
  <c r="U58" i="1"/>
  <c r="AA33" i="1"/>
  <c r="R35" i="1"/>
  <c r="U54" i="1"/>
  <c r="U94" i="1" s="1"/>
  <c r="L30" i="1"/>
  <c r="L20" i="1"/>
  <c r="U35" i="1"/>
  <c r="R54" i="1"/>
  <c r="R26" i="1"/>
  <c r="R47" i="1"/>
  <c r="R94" i="1" s="1"/>
  <c r="L54" i="1"/>
  <c r="AA23" i="1"/>
  <c r="AA27" i="1"/>
  <c r="G27" i="1" s="1"/>
  <c r="D27" i="1" s="1"/>
  <c r="AA19" i="1"/>
  <c r="AA35" i="1"/>
  <c r="U19" i="1"/>
  <c r="U18" i="1"/>
  <c r="L18" i="1"/>
  <c r="L19" i="1"/>
  <c r="L21" i="1"/>
  <c r="G21" i="1" s="1"/>
  <c r="D21" i="1" s="1"/>
  <c r="R33" i="1"/>
  <c r="L32" i="1"/>
  <c r="AA16" i="1"/>
  <c r="AA47" i="1"/>
  <c r="AA15" i="1"/>
  <c r="U33" i="1"/>
  <c r="O25" i="1"/>
  <c r="G25" i="1" s="1"/>
  <c r="D25" i="1" s="1"/>
  <c r="U26" i="1"/>
  <c r="G17" i="1"/>
  <c r="D17" i="1" s="1"/>
  <c r="R30" i="1"/>
  <c r="R19" i="1"/>
  <c r="R18" i="1"/>
  <c r="O20" i="1"/>
  <c r="O54" i="1"/>
  <c r="X18" i="1"/>
  <c r="E28" i="1"/>
  <c r="X33" i="1"/>
  <c r="H28" i="1"/>
  <c r="X78" i="1"/>
  <c r="O18" i="1"/>
  <c r="O32" i="1"/>
  <c r="X35" i="1"/>
  <c r="O47" i="1"/>
  <c r="O30" i="1"/>
  <c r="X19" i="1"/>
  <c r="X16" i="1"/>
  <c r="O31" i="1"/>
  <c r="G31" i="1" s="1"/>
  <c r="D31" i="1" s="1"/>
  <c r="O19" i="1"/>
  <c r="X47" i="1"/>
  <c r="AA94" i="1" l="1"/>
  <c r="X94" i="1"/>
  <c r="G78" i="1"/>
  <c r="D78" i="1" s="1"/>
  <c r="G59" i="1"/>
  <c r="D59" i="1" s="1"/>
  <c r="J90" i="1"/>
  <c r="G84" i="1"/>
  <c r="G15" i="1"/>
  <c r="D15" i="1" s="1"/>
  <c r="G16" i="1"/>
  <c r="D16" i="1" s="1"/>
  <c r="G68" i="1"/>
  <c r="D68" i="1" s="1"/>
  <c r="G69" i="1"/>
  <c r="D69" i="1" s="1"/>
  <c r="G70" i="1"/>
  <c r="D70" i="1" s="1"/>
  <c r="G57" i="1"/>
  <c r="D57" i="1" s="1"/>
  <c r="G56" i="1"/>
  <c r="D56" i="1" s="1"/>
  <c r="G58" i="1"/>
  <c r="D58" i="1" s="1"/>
  <c r="G20" i="1"/>
  <c r="D20" i="1" s="1"/>
  <c r="G26" i="1"/>
  <c r="D26" i="1" s="1"/>
  <c r="D24" i="1" s="1"/>
  <c r="G67" i="1"/>
  <c r="G32" i="1"/>
  <c r="D32" i="1" s="1"/>
  <c r="G33" i="1"/>
  <c r="D33" i="1" s="1"/>
  <c r="G54" i="1"/>
  <c r="G30" i="1"/>
  <c r="D30" i="1" s="1"/>
  <c r="G35" i="1"/>
  <c r="D35" i="1" s="1"/>
  <c r="G18" i="1"/>
  <c r="D18" i="1" s="1"/>
  <c r="G47" i="1"/>
  <c r="G19" i="1"/>
  <c r="D19" i="1" s="1"/>
  <c r="D84" i="1" l="1"/>
  <c r="D29" i="1"/>
  <c r="D47" i="1"/>
  <c r="D67" i="1"/>
  <c r="D54" i="1"/>
  <c r="G24" i="1"/>
  <c r="D14" i="1"/>
  <c r="G14" i="1"/>
  <c r="G29" i="1"/>
</calcChain>
</file>

<file path=xl/sharedStrings.xml><?xml version="1.0" encoding="utf-8"?>
<sst xmlns="http://schemas.openxmlformats.org/spreadsheetml/2006/main" count="189" uniqueCount="157">
  <si>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</si>
  <si>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</si>
  <si>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</si>
  <si>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</si>
  <si>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семестр)</t>
    </r>
  </si>
  <si>
    <t>максимальная</t>
  </si>
  <si>
    <t xml:space="preserve">самостоятельная учебная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</si>
  <si>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</si>
  <si>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</si>
  <si>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</si>
  <si>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</si>
  <si>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</si>
  <si>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</si>
  <si>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лаб. и практ. занятий, вкл. семинары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</si>
  <si>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</si>
  <si>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</si>
  <si>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</si>
  <si>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</si>
  <si>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</si>
  <si>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</si>
  <si>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</si>
  <si>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ОГСЭ. 00</t>
  </si>
  <si>
    <t>ОГСЭ. 01</t>
  </si>
  <si>
    <t>Основы философии</t>
  </si>
  <si>
    <t>дз</t>
  </si>
  <si>
    <t>-</t>
  </si>
  <si>
    <t>ОГСЭ. 02</t>
  </si>
  <si>
    <t>Психология общения</t>
  </si>
  <si>
    <t>ОГСЭ. 03</t>
  </si>
  <si>
    <t>История</t>
  </si>
  <si>
    <t>н</t>
  </si>
  <si>
    <t>/</t>
  </si>
  <si>
    <t>ОГСЭ. 04</t>
  </si>
  <si>
    <t>Иностранный язык</t>
  </si>
  <si>
    <t>ОГСЭ. 05</t>
  </si>
  <si>
    <t>Физическая культура</t>
  </si>
  <si>
    <t>ОГСЭ. 06</t>
  </si>
  <si>
    <t>Русский язык и культура речи</t>
  </si>
  <si>
    <t>ОГСЭ. 07.01</t>
  </si>
  <si>
    <t>Литература</t>
  </si>
  <si>
    <t>ОГСЭ.07.02</t>
  </si>
  <si>
    <t>МХК</t>
  </si>
  <si>
    <t>з/з/з/з/з/з</t>
  </si>
  <si>
    <t>з</t>
  </si>
  <si>
    <t>ЕН. 00</t>
  </si>
  <si>
    <t>ЕН.01</t>
  </si>
  <si>
    <t>Математика</t>
  </si>
  <si>
    <t>ЕН. 02</t>
  </si>
  <si>
    <t>П.00</t>
  </si>
  <si>
    <t>ОП.00</t>
  </si>
  <si>
    <t>Общепрофессиональные дисциплины</t>
  </si>
  <si>
    <t>ОП.01</t>
  </si>
  <si>
    <t>Педагогика</t>
  </si>
  <si>
    <t>ОП. 02</t>
  </si>
  <si>
    <t>Психология</t>
  </si>
  <si>
    <t>ОП. 03</t>
  </si>
  <si>
    <t>ОП. 04</t>
  </si>
  <si>
    <t>Правовое обеспечение профессиональной деятельности</t>
  </si>
  <si>
    <t>ОП. 05</t>
  </si>
  <si>
    <t>Безопасность жизнедеятельности</t>
  </si>
  <si>
    <t>ОП. 09</t>
  </si>
  <si>
    <t>ПМ. 00</t>
  </si>
  <si>
    <t>Профессиональные модули</t>
  </si>
  <si>
    <t>ПМ. 01</t>
  </si>
  <si>
    <t>МДК.01.01</t>
  </si>
  <si>
    <t>УП. 01.00</t>
  </si>
  <si>
    <t>Учебная практика</t>
  </si>
  <si>
    <t>ПМ. 02</t>
  </si>
  <si>
    <t>МДК. 02.01</t>
  </si>
  <si>
    <t>УП. 02.00</t>
  </si>
  <si>
    <t>ПМ. 03</t>
  </si>
  <si>
    <t>МДК. 03.01</t>
  </si>
  <si>
    <t>ПМ. 04</t>
  </si>
  <si>
    <t>МДК.04.01</t>
  </si>
  <si>
    <t>УП. 04.00</t>
  </si>
  <si>
    <t>ЕН. 03</t>
  </si>
  <si>
    <t>ОП. 06</t>
  </si>
  <si>
    <t>ОП. 08</t>
  </si>
  <si>
    <t>кдз</t>
  </si>
  <si>
    <t>Всего</t>
  </si>
  <si>
    <t>Из них практики</t>
  </si>
  <si>
    <t>ОП. 10</t>
  </si>
  <si>
    <t>*</t>
  </si>
  <si>
    <t>ПП. 01. 00</t>
  </si>
  <si>
    <t>ПП. 02.00</t>
  </si>
  <si>
    <t>УП. 03.00</t>
  </si>
  <si>
    <t>ПП. 03.00</t>
  </si>
  <si>
    <t>ПП. 04.00</t>
  </si>
  <si>
    <t>ПДП</t>
  </si>
  <si>
    <t>Государственная итоговая 
аттестация</t>
  </si>
  <si>
    <t>Дисциплин и МДК</t>
  </si>
  <si>
    <t>Учебной практики</t>
  </si>
  <si>
    <t>Экзаменов</t>
  </si>
  <si>
    <t>Дифференцированных зачетов</t>
  </si>
  <si>
    <t>Зачетов</t>
  </si>
  <si>
    <t>ОП. 11</t>
  </si>
  <si>
    <t>Теоретические и методические основы физического воспитания и развития детей раннего и дошкольного возраста</t>
  </si>
  <si>
    <t>ТСО в профессиональной деятельности</t>
  </si>
  <si>
    <t>э</t>
  </si>
  <si>
    <t>Возрастная анатомия, физиология и гигиена</t>
  </si>
  <si>
    <t>Теоретические основы дошкольного образования</t>
  </si>
  <si>
    <t>Грамматико-орфографический практикум с каллиграфией</t>
  </si>
  <si>
    <t>Основы логопедии с практикумом по звукопроизношению</t>
  </si>
  <si>
    <t>МДК.01.02</t>
  </si>
  <si>
    <t>МДК.01.03</t>
  </si>
  <si>
    <t>Практикум по совершенствованию двигательных умений и навыков</t>
  </si>
  <si>
    <t>МДК. 02.02</t>
  </si>
  <si>
    <t>МДК. 02.03</t>
  </si>
  <si>
    <t>МДК. 02.04</t>
  </si>
  <si>
    <t>МДК. 02.05</t>
  </si>
  <si>
    <t>МДК. 02.06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</si>
  <si>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</si>
  <si>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дошкольного возраста</t>
  </si>
  <si>
    <t>Практикум по художественной обработке материалов и изобразительному искусству</t>
  </si>
  <si>
    <t>Теория и методика музыкального воспитания с практикумом</t>
  </si>
  <si>
    <t>Психлого-педагогические основы организации общения детей дошкольного возраста</t>
  </si>
  <si>
    <t>МДК. 03.02</t>
  </si>
  <si>
    <t>МДК. 03.03</t>
  </si>
  <si>
    <t>МДК. 03.04</t>
  </si>
  <si>
    <t>Теоретические основы организации обучения в разных возрастных группах</t>
  </si>
  <si>
    <t>Теория и методика экологического образования дошкольников</t>
  </si>
  <si>
    <t>Теория и методика математического развития</t>
  </si>
  <si>
    <t>ПМ. 05</t>
  </si>
  <si>
    <t>Методическое обеспечение образовательного процесса</t>
  </si>
  <si>
    <t>МДК.05.01</t>
  </si>
  <si>
    <t>УП. 05.00</t>
  </si>
  <si>
    <t>ПП. 05.00</t>
  </si>
  <si>
    <t>Основы учебно-исследовательской деятельности студентов</t>
  </si>
  <si>
    <t>ОП. 12</t>
  </si>
  <si>
    <t>Основы театрализованной деятельности</t>
  </si>
  <si>
    <t>Основы педагогического мастерства</t>
  </si>
  <si>
    <t>Теория и методика развития речи у детей</t>
  </si>
  <si>
    <t>МДК.05.02</t>
  </si>
  <si>
    <t>Теоретические и прикладные аспекты методической работы воспитателя детей дошкольного возраста</t>
  </si>
  <si>
    <t>Основы специальной психологии и педагогики</t>
  </si>
  <si>
    <t>ОП. 07</t>
  </si>
  <si>
    <t>Информатика и информационно-коммуникационные технологии в профессиональной деятельности</t>
  </si>
  <si>
    <t>Организация мероприятий, направленных на укрепление здоровья ребенка и его физического развития</t>
  </si>
  <si>
    <t>Медико-биологические и социальные основы здоровья</t>
  </si>
  <si>
    <t>Теоретические и методические основы организации игровой деятельности детей раннего и дошкольного возраста</t>
  </si>
  <si>
    <t>Организация занятий по основным общеобразовательным программам дошкольного образования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</si>
  <si>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</si>
  <si>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</si>
  <si>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Организация различных видов деятельности и общения детей</t>
  </si>
  <si>
    <t>Общий гуманитарный и социально-экономический учебный цикл</t>
  </si>
  <si>
    <t>Профессиональный учебный цикл</t>
  </si>
  <si>
    <t>Математический и общий естественнонаучный учебный цикл</t>
  </si>
  <si>
    <t>Современные образовательные технологии в ДОО</t>
  </si>
  <si>
    <t>в т.ч. курсовых работ (проектов)</t>
  </si>
  <si>
    <t>Производственная практика (по профилю специальности)</t>
  </si>
  <si>
    <t>Производственная практика (преддипломная)</t>
  </si>
  <si>
    <t>ГИА. 00</t>
  </si>
  <si>
    <t>Консультации по 4 часа на студента в год
Государственная итоговая аттестация
ГИА. 01 Подготовка выпускной квалификационной работы с 18.05 по 14.06 (всего 4 недели).
ГИА. 02 Защита выпускной квалификационной работы с 15.06 по 28.06 (всего 2 недели).</t>
  </si>
  <si>
    <t>Курсовых работ</t>
  </si>
  <si>
    <t>3. План учебного процесса (к учебному плану № 6 специальности 44.02.01 Дошкольное образование)</t>
  </si>
  <si>
    <t xml:space="preserve">Производственная практика (по  профилю специальности) </t>
  </si>
  <si>
    <t>Производственной практика (преддипломная)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</si>
</sst>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/>
    <xf numFmtId="0" fontId="2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/>
    <xf numFmtId="0" fontId="1" fillId="2" borderId="1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29" xfId="0" applyBorder="1"/>
    <xf numFmtId="0" fontId="1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1"/>
  <sheetViews>
    <sheetView tabSelected="1" zoomScale="115" zoomScaleNormal="115" zoomScaleSheetLayoutView="100" workbookViewId="0">
      <pane ySplit="12" topLeftCell="A18" activePane="bottomLeft" state="frozen"/>
      <selection pane="bottomLeft" activeCell="AH97" sqref="AH97"/>
    </sheetView>
  </sheetViews>
  <sheetFormatPr defaultRowHeight="14.4" x14ac:dyDescent="0.3"/>
  <cols>
    <col min="1" max="1" width="12.44140625" customWidth="1"/>
    <col min="2" max="2" width="31.5546875" customWidth="1"/>
    <col min="4" max="9" width="7.44140625" customWidth="1"/>
    <col min="10" max="10" width="3.33203125" customWidth="1"/>
    <col min="11" max="11" width="2.33203125" customWidth="1"/>
    <col min="12" max="13" width="3.33203125" customWidth="1"/>
    <col min="14" max="14" width="2.33203125" customWidth="1"/>
    <col min="15" max="16" width="3.33203125" customWidth="1"/>
    <col min="17" max="17" width="2.33203125" customWidth="1"/>
    <col min="18" max="18" width="3.33203125" customWidth="1"/>
    <col min="19" max="19" width="3.33203125" style="66" customWidth="1"/>
    <col min="20" max="20" width="2.33203125" style="66" customWidth="1"/>
    <col min="21" max="21" width="3.5546875" style="66" customWidth="1"/>
    <col min="22" max="22" width="3.33203125" customWidth="1"/>
    <col min="23" max="23" width="2.33203125" customWidth="1"/>
    <col min="24" max="25" width="3.33203125" customWidth="1"/>
    <col min="26" max="26" width="2.33203125" customWidth="1"/>
    <col min="27" max="27" width="3.33203125" customWidth="1"/>
    <col min="28" max="33" width="0" hidden="1" customWidth="1"/>
  </cols>
  <sheetData>
    <row r="1" spans="1:33" ht="20.25" customHeight="1" thickBot="1" x14ac:dyDescent="0.35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33" ht="51" customHeight="1" thickBot="1" x14ac:dyDescent="0.35">
      <c r="A2" s="204" t="s">
        <v>0</v>
      </c>
      <c r="B2" s="204" t="s">
        <v>1</v>
      </c>
      <c r="C2" s="204" t="s">
        <v>2</v>
      </c>
      <c r="D2" s="172" t="s">
        <v>3</v>
      </c>
      <c r="E2" s="173"/>
      <c r="F2" s="173"/>
      <c r="G2" s="173"/>
      <c r="H2" s="173"/>
      <c r="I2" s="174"/>
      <c r="J2" s="172" t="s">
        <v>4</v>
      </c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4"/>
    </row>
    <row r="3" spans="1:33" ht="39" customHeight="1" thickBot="1" x14ac:dyDescent="0.35">
      <c r="A3" s="205"/>
      <c r="B3" s="205"/>
      <c r="C3" s="205"/>
      <c r="D3" s="207" t="s">
        <v>5</v>
      </c>
      <c r="E3" s="202" t="s">
        <v>6</v>
      </c>
      <c r="F3" s="203"/>
      <c r="G3" s="185" t="s">
        <v>7</v>
      </c>
      <c r="H3" s="185"/>
      <c r="I3" s="186"/>
      <c r="J3" s="214" t="s">
        <v>8</v>
      </c>
      <c r="K3" s="215"/>
      <c r="L3" s="215"/>
      <c r="M3" s="215"/>
      <c r="N3" s="215"/>
      <c r="O3" s="216"/>
      <c r="P3" s="175" t="s">
        <v>9</v>
      </c>
      <c r="Q3" s="176"/>
      <c r="R3" s="176"/>
      <c r="S3" s="176"/>
      <c r="T3" s="176"/>
      <c r="U3" s="177"/>
      <c r="V3" s="175" t="s">
        <v>10</v>
      </c>
      <c r="W3" s="176"/>
      <c r="X3" s="176"/>
      <c r="Y3" s="176"/>
      <c r="Z3" s="176"/>
      <c r="AA3" s="177"/>
    </row>
    <row r="4" spans="1:33" ht="15" customHeight="1" x14ac:dyDescent="0.3">
      <c r="A4" s="205"/>
      <c r="B4" s="205"/>
      <c r="C4" s="205"/>
      <c r="D4" s="208"/>
      <c r="E4" s="200" t="s">
        <v>79</v>
      </c>
      <c r="F4" s="200" t="s">
        <v>148</v>
      </c>
      <c r="G4" s="210" t="s">
        <v>11</v>
      </c>
      <c r="H4" s="194" t="s">
        <v>12</v>
      </c>
      <c r="I4" s="195"/>
      <c r="J4" s="187"/>
      <c r="K4" s="188"/>
      <c r="L4" s="189"/>
      <c r="M4" s="167"/>
      <c r="N4" s="167"/>
      <c r="O4" s="168"/>
      <c r="P4" s="167"/>
      <c r="Q4" s="167"/>
      <c r="R4" s="168"/>
      <c r="S4" s="167"/>
      <c r="T4" s="167"/>
      <c r="U4" s="168"/>
      <c r="V4" s="167"/>
      <c r="W4" s="167"/>
      <c r="X4" s="168"/>
      <c r="Y4" s="167"/>
      <c r="Z4" s="167"/>
      <c r="AA4" s="168"/>
    </row>
    <row r="5" spans="1:33" ht="9.75" customHeight="1" x14ac:dyDescent="0.3">
      <c r="A5" s="205"/>
      <c r="B5" s="205"/>
      <c r="C5" s="205"/>
      <c r="D5" s="208"/>
      <c r="E5" s="200"/>
      <c r="F5" s="200"/>
      <c r="G5" s="200"/>
      <c r="H5" s="210" t="s">
        <v>13</v>
      </c>
      <c r="I5" s="211" t="s">
        <v>14</v>
      </c>
      <c r="J5" s="193" t="s">
        <v>15</v>
      </c>
      <c r="K5" s="194"/>
      <c r="L5" s="195"/>
      <c r="M5" s="178" t="s">
        <v>16</v>
      </c>
      <c r="N5" s="178"/>
      <c r="O5" s="179"/>
      <c r="P5" s="178" t="s">
        <v>17</v>
      </c>
      <c r="Q5" s="178"/>
      <c r="R5" s="179"/>
      <c r="S5" s="178" t="s">
        <v>18</v>
      </c>
      <c r="T5" s="178"/>
      <c r="U5" s="179"/>
      <c r="V5" s="178" t="s">
        <v>19</v>
      </c>
      <c r="W5" s="178"/>
      <c r="X5" s="179"/>
      <c r="Y5" s="178" t="s">
        <v>20</v>
      </c>
      <c r="Z5" s="178"/>
      <c r="AA5" s="179"/>
    </row>
    <row r="6" spans="1:33" x14ac:dyDescent="0.3">
      <c r="A6" s="205"/>
      <c r="B6" s="205"/>
      <c r="C6" s="205"/>
      <c r="D6" s="208"/>
      <c r="E6" s="200"/>
      <c r="F6" s="200"/>
      <c r="G6" s="200"/>
      <c r="H6" s="200"/>
      <c r="I6" s="212"/>
      <c r="J6" s="193"/>
      <c r="K6" s="194"/>
      <c r="L6" s="195"/>
      <c r="M6" s="180"/>
      <c r="N6" s="180"/>
      <c r="O6" s="181"/>
      <c r="P6" s="180"/>
      <c r="Q6" s="180"/>
      <c r="R6" s="181"/>
      <c r="S6" s="180"/>
      <c r="T6" s="180"/>
      <c r="U6" s="181"/>
      <c r="V6" s="180"/>
      <c r="W6" s="180"/>
      <c r="X6" s="181"/>
      <c r="Y6" s="180"/>
      <c r="Z6" s="180"/>
      <c r="AA6" s="181"/>
    </row>
    <row r="7" spans="1:33" ht="2.25" customHeight="1" x14ac:dyDescent="0.3">
      <c r="A7" s="205"/>
      <c r="B7" s="205"/>
      <c r="C7" s="205"/>
      <c r="D7" s="208"/>
      <c r="E7" s="200"/>
      <c r="F7" s="200"/>
      <c r="G7" s="200"/>
      <c r="H7" s="200"/>
      <c r="I7" s="212"/>
      <c r="J7" s="193"/>
      <c r="K7" s="194"/>
      <c r="L7" s="195"/>
      <c r="M7" s="180"/>
      <c r="N7" s="180"/>
      <c r="O7" s="181"/>
      <c r="P7" s="180"/>
      <c r="Q7" s="180"/>
      <c r="R7" s="181"/>
      <c r="S7" s="180"/>
      <c r="T7" s="180"/>
      <c r="U7" s="181"/>
      <c r="V7" s="180"/>
      <c r="W7" s="180"/>
      <c r="X7" s="181"/>
      <c r="Y7" s="180"/>
      <c r="Z7" s="180"/>
      <c r="AA7" s="181"/>
    </row>
    <row r="8" spans="1:33" ht="0.75" customHeight="1" x14ac:dyDescent="0.3">
      <c r="A8" s="205"/>
      <c r="B8" s="205"/>
      <c r="C8" s="205"/>
      <c r="D8" s="208"/>
      <c r="E8" s="200"/>
      <c r="F8" s="200"/>
      <c r="G8" s="200"/>
      <c r="H8" s="200"/>
      <c r="I8" s="212"/>
      <c r="J8" s="193"/>
      <c r="K8" s="194"/>
      <c r="L8" s="195"/>
      <c r="M8" s="180"/>
      <c r="N8" s="180"/>
      <c r="O8" s="181"/>
      <c r="P8" s="180"/>
      <c r="Q8" s="180"/>
      <c r="R8" s="181"/>
      <c r="S8" s="180"/>
      <c r="T8" s="180"/>
      <c r="U8" s="181"/>
      <c r="V8" s="180"/>
      <c r="W8" s="180"/>
      <c r="X8" s="181"/>
      <c r="Y8" s="180"/>
      <c r="Z8" s="180"/>
      <c r="AA8" s="181"/>
    </row>
    <row r="9" spans="1:33" ht="2.25" customHeight="1" x14ac:dyDescent="0.3">
      <c r="A9" s="205"/>
      <c r="B9" s="205"/>
      <c r="C9" s="205"/>
      <c r="D9" s="208"/>
      <c r="E9" s="200"/>
      <c r="F9" s="200"/>
      <c r="G9" s="200"/>
      <c r="H9" s="200"/>
      <c r="I9" s="212"/>
      <c r="J9" s="193"/>
      <c r="K9" s="194"/>
      <c r="L9" s="195"/>
      <c r="M9" s="180"/>
      <c r="N9" s="180"/>
      <c r="O9" s="181"/>
      <c r="P9" s="180"/>
      <c r="Q9" s="180"/>
      <c r="R9" s="181"/>
      <c r="S9" s="180"/>
      <c r="T9" s="180"/>
      <c r="U9" s="181"/>
      <c r="V9" s="180"/>
      <c r="W9" s="180"/>
      <c r="X9" s="181"/>
      <c r="Y9" s="180"/>
      <c r="Z9" s="180"/>
      <c r="AA9" s="181"/>
    </row>
    <row r="10" spans="1:33" ht="10.5" customHeight="1" thickBot="1" x14ac:dyDescent="0.35">
      <c r="A10" s="205"/>
      <c r="B10" s="205"/>
      <c r="C10" s="205"/>
      <c r="D10" s="208"/>
      <c r="E10" s="200"/>
      <c r="F10" s="200"/>
      <c r="G10" s="200"/>
      <c r="H10" s="200"/>
      <c r="I10" s="212"/>
      <c r="J10" s="196"/>
      <c r="K10" s="191"/>
      <c r="L10" s="192"/>
      <c r="M10" s="182"/>
      <c r="N10" s="182"/>
      <c r="O10" s="183"/>
      <c r="P10" s="182"/>
      <c r="Q10" s="182"/>
      <c r="R10" s="183"/>
      <c r="S10" s="182"/>
      <c r="T10" s="182"/>
      <c r="U10" s="183"/>
      <c r="V10" s="182"/>
      <c r="W10" s="182"/>
      <c r="X10" s="183"/>
      <c r="Y10" s="182"/>
      <c r="Z10" s="182"/>
      <c r="AA10" s="183"/>
    </row>
    <row r="11" spans="1:33" x14ac:dyDescent="0.3">
      <c r="A11" s="205"/>
      <c r="B11" s="205"/>
      <c r="C11" s="205"/>
      <c r="D11" s="208"/>
      <c r="E11" s="200"/>
      <c r="F11" s="200"/>
      <c r="G11" s="200"/>
      <c r="H11" s="200"/>
      <c r="I11" s="212"/>
      <c r="J11" s="197">
        <v>17</v>
      </c>
      <c r="K11" s="198"/>
      <c r="L11" s="26" t="s">
        <v>30</v>
      </c>
      <c r="M11" s="167">
        <v>23</v>
      </c>
      <c r="N11" s="167"/>
      <c r="O11" s="26" t="s">
        <v>30</v>
      </c>
      <c r="P11" s="167">
        <v>16</v>
      </c>
      <c r="Q11" s="167"/>
      <c r="R11" s="26" t="s">
        <v>30</v>
      </c>
      <c r="S11" s="167">
        <v>24</v>
      </c>
      <c r="T11" s="167"/>
      <c r="U11" s="26" t="s">
        <v>30</v>
      </c>
      <c r="V11" s="167">
        <v>16</v>
      </c>
      <c r="W11" s="167"/>
      <c r="X11" s="26" t="s">
        <v>30</v>
      </c>
      <c r="Y11" s="167">
        <v>13</v>
      </c>
      <c r="Z11" s="167"/>
      <c r="AA11" s="30" t="s">
        <v>30</v>
      </c>
    </row>
    <row r="12" spans="1:33" ht="15" thickBot="1" x14ac:dyDescent="0.35">
      <c r="A12" s="206"/>
      <c r="B12" s="206"/>
      <c r="C12" s="206"/>
      <c r="D12" s="209"/>
      <c r="E12" s="201"/>
      <c r="F12" s="201"/>
      <c r="G12" s="201"/>
      <c r="H12" s="201"/>
      <c r="I12" s="213"/>
      <c r="J12" s="190">
        <v>17</v>
      </c>
      <c r="K12" s="191"/>
      <c r="L12" s="192"/>
      <c r="M12" s="12">
        <v>18</v>
      </c>
      <c r="N12" s="12" t="s">
        <v>31</v>
      </c>
      <c r="O12" s="24">
        <v>5</v>
      </c>
      <c r="P12" s="12">
        <v>12</v>
      </c>
      <c r="Q12" s="12" t="s">
        <v>31</v>
      </c>
      <c r="R12" s="24">
        <v>4</v>
      </c>
      <c r="S12" s="12">
        <v>15</v>
      </c>
      <c r="T12" s="12" t="s">
        <v>31</v>
      </c>
      <c r="U12" s="24">
        <v>9</v>
      </c>
      <c r="V12" s="12">
        <v>12</v>
      </c>
      <c r="W12" s="12" t="s">
        <v>31</v>
      </c>
      <c r="X12" s="24">
        <v>4</v>
      </c>
      <c r="Y12" s="25">
        <v>12</v>
      </c>
      <c r="Z12" s="12" t="s">
        <v>31</v>
      </c>
      <c r="AA12" s="22">
        <v>1</v>
      </c>
      <c r="AB12">
        <f>J12</f>
        <v>17</v>
      </c>
      <c r="AC12">
        <f>M12</f>
        <v>18</v>
      </c>
      <c r="AD12">
        <f>P12</f>
        <v>12</v>
      </c>
      <c r="AE12">
        <f>S12</f>
        <v>15</v>
      </c>
      <c r="AF12">
        <f>V12</f>
        <v>12</v>
      </c>
      <c r="AG12">
        <f>Y12</f>
        <v>12</v>
      </c>
    </row>
    <row r="13" spans="1:33" ht="15.75" thickBot="1" x14ac:dyDescent="0.3">
      <c r="A13" s="17">
        <v>1</v>
      </c>
      <c r="B13" s="17">
        <v>2</v>
      </c>
      <c r="C13" s="17">
        <v>3</v>
      </c>
      <c r="D13" s="14">
        <v>4</v>
      </c>
      <c r="E13" s="10">
        <v>5</v>
      </c>
      <c r="F13" s="124">
        <v>6</v>
      </c>
      <c r="G13" s="10">
        <v>7</v>
      </c>
      <c r="H13" s="10">
        <v>8</v>
      </c>
      <c r="I13" s="11">
        <v>9</v>
      </c>
      <c r="J13" s="184">
        <v>10</v>
      </c>
      <c r="K13" s="173"/>
      <c r="L13" s="174"/>
      <c r="M13" s="170">
        <v>11</v>
      </c>
      <c r="N13" s="170"/>
      <c r="O13" s="171"/>
      <c r="P13" s="170">
        <v>12</v>
      </c>
      <c r="Q13" s="170"/>
      <c r="R13" s="171"/>
      <c r="S13" s="170">
        <v>13</v>
      </c>
      <c r="T13" s="170"/>
      <c r="U13" s="171"/>
      <c r="V13" s="170">
        <v>14</v>
      </c>
      <c r="W13" s="170"/>
      <c r="X13" s="171"/>
      <c r="Y13" s="170">
        <v>15</v>
      </c>
      <c r="Z13" s="170"/>
      <c r="AA13" s="171"/>
    </row>
    <row r="14" spans="1:33" ht="40.200000000000003" thickBot="1" x14ac:dyDescent="0.35">
      <c r="A14" s="48" t="s">
        <v>21</v>
      </c>
      <c r="B14" s="55" t="s">
        <v>144</v>
      </c>
      <c r="C14" s="48" t="str">
        <f>"8з/5дз/-"</f>
        <v>8з/5дз/-</v>
      </c>
      <c r="D14" s="51">
        <f>SUM(D15:D23)</f>
        <v>904</v>
      </c>
      <c r="E14" s="51">
        <f>SUM(E15:E23)</f>
        <v>303</v>
      </c>
      <c r="F14" s="51"/>
      <c r="G14" s="51">
        <f>SUM(G15:G23)</f>
        <v>601</v>
      </c>
      <c r="H14" s="51">
        <f>SUM(H15:H23)</f>
        <v>399</v>
      </c>
      <c r="I14" s="52"/>
      <c r="J14" s="56"/>
      <c r="K14" s="56"/>
      <c r="L14" s="57"/>
      <c r="M14" s="56"/>
      <c r="N14" s="56"/>
      <c r="O14" s="57"/>
      <c r="P14" s="56"/>
      <c r="Q14" s="56"/>
      <c r="R14" s="57"/>
      <c r="S14" s="56"/>
      <c r="T14" s="56"/>
      <c r="U14" s="57"/>
      <c r="V14" s="56"/>
      <c r="W14" s="56"/>
      <c r="X14" s="57"/>
      <c r="Y14" s="56"/>
      <c r="Z14" s="56"/>
      <c r="AA14" s="57"/>
    </row>
    <row r="15" spans="1:33" x14ac:dyDescent="0.3">
      <c r="A15" s="20" t="s">
        <v>22</v>
      </c>
      <c r="B15" s="18" t="s">
        <v>23</v>
      </c>
      <c r="C15" s="21" t="str">
        <f>"дз"</f>
        <v>дз</v>
      </c>
      <c r="D15" s="9">
        <f t="shared" ref="D15:D20" si="0">SUM(E15:G15)</f>
        <v>54</v>
      </c>
      <c r="E15" s="13">
        <v>6</v>
      </c>
      <c r="F15" s="127"/>
      <c r="G15" s="13">
        <f>SUM(L15,O15,R15,U15,X15,AA15)</f>
        <v>48</v>
      </c>
      <c r="H15" s="13" t="s">
        <v>25</v>
      </c>
      <c r="I15" s="15"/>
      <c r="J15" s="8"/>
      <c r="K15" s="27" t="str">
        <f>IF(J15&gt;0,"/","")</f>
        <v/>
      </c>
      <c r="L15" s="26" t="str">
        <f>IF(J15&gt;0,J15*$AB$12,"")</f>
        <v/>
      </c>
      <c r="M15" s="8"/>
      <c r="N15" s="27" t="str">
        <f>IF(M15&gt;0,"/","")</f>
        <v/>
      </c>
      <c r="O15" s="26" t="str">
        <f>IF(M15&gt;0,M15*$AC$12,"")</f>
        <v/>
      </c>
      <c r="P15" s="8"/>
      <c r="Q15" s="27" t="str">
        <f>IF(P15&gt;0,"/","")</f>
        <v/>
      </c>
      <c r="R15" s="26" t="str">
        <f>IF(P15&gt;0,P15*$AD$12,"")</f>
        <v/>
      </c>
      <c r="S15" s="29"/>
      <c r="T15" s="27" t="str">
        <f>IF(S15&gt;0,"/","")</f>
        <v/>
      </c>
      <c r="U15" s="26" t="str">
        <f>IF(S15&gt;0,S15*$AE$12,"")</f>
        <v/>
      </c>
      <c r="V15" s="8"/>
      <c r="W15" s="27" t="str">
        <f>IF(V15&gt;0,"/","")</f>
        <v/>
      </c>
      <c r="X15" s="26" t="str">
        <f>IF(V15&gt;0,V15*$AF$12,"")</f>
        <v/>
      </c>
      <c r="Y15" s="8">
        <v>4</v>
      </c>
      <c r="Z15" s="27" t="str">
        <f>IF(Y15&gt;0,"/","")</f>
        <v>/</v>
      </c>
      <c r="AA15" s="26">
        <f>IF(Y15&gt;0,Y15*$AG$12,"")</f>
        <v>48</v>
      </c>
      <c r="AC15" s="2" t="str">
        <f>IF(AB15&gt;0,"/","")</f>
        <v/>
      </c>
      <c r="AD15" s="2" t="str">
        <f>IF(AB15&gt;0,AB15*AB12,"")</f>
        <v/>
      </c>
    </row>
    <row r="16" spans="1:33" x14ac:dyDescent="0.3">
      <c r="A16" s="21" t="s">
        <v>26</v>
      </c>
      <c r="B16" s="19" t="s">
        <v>27</v>
      </c>
      <c r="C16" s="21" t="str">
        <f>"-/дз"</f>
        <v>-/дз</v>
      </c>
      <c r="D16" s="9">
        <f t="shared" si="0"/>
        <v>56</v>
      </c>
      <c r="E16" s="3">
        <v>8</v>
      </c>
      <c r="F16" s="127"/>
      <c r="G16" s="13">
        <f t="shared" ref="G16:G21" si="1">SUM(L16,O16,R16,U16,X16,AA16)</f>
        <v>48</v>
      </c>
      <c r="H16" s="3">
        <v>42</v>
      </c>
      <c r="I16" s="15"/>
      <c r="J16" s="8"/>
      <c r="K16" s="4" t="str">
        <f t="shared" ref="K16:K25" si="2">IF(J16&gt;0,"/","")</f>
        <v/>
      </c>
      <c r="L16" s="26" t="str">
        <f>IF(J16&gt;0,J16*$AB$12,"")</f>
        <v/>
      </c>
      <c r="M16" s="8"/>
      <c r="N16" s="4" t="str">
        <f t="shared" ref="N16:N25" si="3">IF(M16&gt;0,"/","")</f>
        <v/>
      </c>
      <c r="O16" s="26" t="str">
        <f>IF(M16&gt;0,M16*$AC$12,"")</f>
        <v/>
      </c>
      <c r="P16" s="8"/>
      <c r="Q16" s="4" t="str">
        <f t="shared" ref="Q16:Q26" si="4">IF(P16&gt;0,"/","")</f>
        <v/>
      </c>
      <c r="R16" s="26" t="str">
        <f>IF(P16&gt;0,P16*$AD$12,"")</f>
        <v/>
      </c>
      <c r="S16" s="8"/>
      <c r="T16" s="4" t="str">
        <f t="shared" ref="T16:T27" si="5">IF(S16&gt;0,"/","")</f>
        <v/>
      </c>
      <c r="U16" s="26" t="str">
        <f>IF(S16&gt;0,S16*$AE$12,"")</f>
        <v/>
      </c>
      <c r="V16" s="8">
        <v>2</v>
      </c>
      <c r="W16" s="4" t="str">
        <f t="shared" ref="W16:W26" si="6">IF(V16&gt;0,"/","")</f>
        <v>/</v>
      </c>
      <c r="X16" s="26">
        <f>IF(V16&gt;0,V16*$AF$12,"")</f>
        <v>24</v>
      </c>
      <c r="Y16" s="28">
        <v>2</v>
      </c>
      <c r="Z16" s="4" t="str">
        <f>IF(Y16&gt;0,"/","")</f>
        <v>/</v>
      </c>
      <c r="AA16" s="26">
        <f>IF(Y16&gt;0,Y16*$AG$12,"")</f>
        <v>24</v>
      </c>
    </row>
    <row r="17" spans="1:35" x14ac:dyDescent="0.3">
      <c r="A17" s="21" t="s">
        <v>28</v>
      </c>
      <c r="B17" s="19" t="s">
        <v>29</v>
      </c>
      <c r="C17" s="21" t="s">
        <v>24</v>
      </c>
      <c r="D17" s="9">
        <f t="shared" si="0"/>
        <v>59</v>
      </c>
      <c r="E17" s="3">
        <v>8</v>
      </c>
      <c r="F17" s="127"/>
      <c r="G17" s="13">
        <f t="shared" si="1"/>
        <v>51</v>
      </c>
      <c r="H17" s="3" t="s">
        <v>25</v>
      </c>
      <c r="I17" s="15"/>
      <c r="J17" s="8">
        <v>3</v>
      </c>
      <c r="K17" s="4" t="str">
        <f t="shared" si="2"/>
        <v>/</v>
      </c>
      <c r="L17" s="26">
        <f t="shared" ref="L17:L25" si="7">IF(J17&gt;0,J17*$AB$12,"")</f>
        <v>51</v>
      </c>
      <c r="M17" s="8"/>
      <c r="N17" s="4" t="str">
        <f t="shared" si="3"/>
        <v/>
      </c>
      <c r="O17" s="26" t="str">
        <f t="shared" ref="O17:O25" si="8">IF(M17&gt;0,M17*$AC$12,"")</f>
        <v/>
      </c>
      <c r="P17" s="8"/>
      <c r="Q17" s="4" t="str">
        <f t="shared" si="4"/>
        <v/>
      </c>
      <c r="R17" s="26" t="str">
        <f>IF(P17&gt;0,P17*$AD$12,"")</f>
        <v/>
      </c>
      <c r="S17" s="8"/>
      <c r="T17" s="4" t="str">
        <f t="shared" si="5"/>
        <v/>
      </c>
      <c r="U17" s="26" t="str">
        <f>IF(S17&gt;0,S17*$AE$12,"")</f>
        <v/>
      </c>
      <c r="V17" s="8"/>
      <c r="W17" s="4" t="str">
        <f t="shared" si="6"/>
        <v/>
      </c>
      <c r="X17" s="26" t="str">
        <f>IF(V17&gt;0,V17*$AF$12,"")</f>
        <v/>
      </c>
      <c r="Y17" s="8"/>
      <c r="Z17" s="4" t="str">
        <f t="shared" ref="Z17:Z26" si="9">IF(Y17&gt;0,"/","")</f>
        <v/>
      </c>
      <c r="AA17" s="26" t="str">
        <f t="shared" ref="AA17:AA23" si="10">IF(Y17&gt;0,Y17*$AG$12,"")</f>
        <v/>
      </c>
    </row>
    <row r="18" spans="1:35" ht="26.4" x14ac:dyDescent="0.3">
      <c r="A18" s="21" t="s">
        <v>32</v>
      </c>
      <c r="B18" s="33" t="s">
        <v>33</v>
      </c>
      <c r="C18" s="20" t="str">
        <f>"-/-/з/-/-/дз"</f>
        <v>-/-/з/-/-/дз</v>
      </c>
      <c r="D18" s="9">
        <f t="shared" si="0"/>
        <v>226</v>
      </c>
      <c r="E18" s="13">
        <v>54</v>
      </c>
      <c r="F18" s="127"/>
      <c r="G18" s="13">
        <f t="shared" si="1"/>
        <v>172</v>
      </c>
      <c r="H18" s="13">
        <v>172</v>
      </c>
      <c r="I18" s="15"/>
      <c r="J18" s="8">
        <v>2</v>
      </c>
      <c r="K18" s="4" t="str">
        <f t="shared" si="2"/>
        <v>/</v>
      </c>
      <c r="L18" s="26">
        <f t="shared" si="7"/>
        <v>34</v>
      </c>
      <c r="M18" s="8">
        <v>2</v>
      </c>
      <c r="N18" s="4" t="str">
        <f t="shared" si="3"/>
        <v>/</v>
      </c>
      <c r="O18" s="26">
        <f t="shared" si="8"/>
        <v>36</v>
      </c>
      <c r="P18" s="8">
        <v>2</v>
      </c>
      <c r="Q18" s="4" t="str">
        <f t="shared" si="4"/>
        <v>/</v>
      </c>
      <c r="R18" s="26">
        <f>IF(P18&gt;0,P18*$AD$12,"")</f>
        <v>24</v>
      </c>
      <c r="S18" s="8">
        <v>2</v>
      </c>
      <c r="T18" s="4" t="str">
        <f t="shared" si="5"/>
        <v>/</v>
      </c>
      <c r="U18" s="26">
        <f>IF(S18&gt;0,S18*$AE$12,"")</f>
        <v>30</v>
      </c>
      <c r="V18" s="8">
        <v>2</v>
      </c>
      <c r="W18" s="4" t="str">
        <f t="shared" si="6"/>
        <v>/</v>
      </c>
      <c r="X18" s="26">
        <f>IF(V18&gt;0,V18*$AF$12,"")</f>
        <v>24</v>
      </c>
      <c r="Y18" s="8">
        <v>2</v>
      </c>
      <c r="Z18" s="4" t="str">
        <f t="shared" si="9"/>
        <v>/</v>
      </c>
      <c r="AA18" s="26">
        <f t="shared" si="10"/>
        <v>24</v>
      </c>
    </row>
    <row r="19" spans="1:35" x14ac:dyDescent="0.3">
      <c r="A19" s="21" t="s">
        <v>34</v>
      </c>
      <c r="B19" s="33" t="s">
        <v>35</v>
      </c>
      <c r="C19" s="20" t="s">
        <v>42</v>
      </c>
      <c r="D19" s="9">
        <f t="shared" si="0"/>
        <v>344</v>
      </c>
      <c r="E19" s="13">
        <v>172</v>
      </c>
      <c r="F19" s="127"/>
      <c r="G19" s="13">
        <f t="shared" si="1"/>
        <v>172</v>
      </c>
      <c r="H19" s="13">
        <v>170</v>
      </c>
      <c r="I19" s="15"/>
      <c r="J19" s="8">
        <v>2</v>
      </c>
      <c r="K19" s="4" t="str">
        <f t="shared" si="2"/>
        <v>/</v>
      </c>
      <c r="L19" s="26">
        <f t="shared" si="7"/>
        <v>34</v>
      </c>
      <c r="M19" s="8">
        <v>2</v>
      </c>
      <c r="N19" s="4" t="str">
        <f t="shared" si="3"/>
        <v>/</v>
      </c>
      <c r="O19" s="26">
        <f t="shared" si="8"/>
        <v>36</v>
      </c>
      <c r="P19" s="8">
        <v>2</v>
      </c>
      <c r="Q19" s="4" t="str">
        <f t="shared" si="4"/>
        <v>/</v>
      </c>
      <c r="R19" s="26">
        <f>IF(P19&gt;0,P19*$AD$12,"")</f>
        <v>24</v>
      </c>
      <c r="S19" s="8">
        <v>2</v>
      </c>
      <c r="T19" s="4" t="str">
        <f t="shared" si="5"/>
        <v>/</v>
      </c>
      <c r="U19" s="26">
        <f>IF(S19&gt;0,S19*$AE$12,"")</f>
        <v>30</v>
      </c>
      <c r="V19" s="8">
        <v>2</v>
      </c>
      <c r="W19" s="4" t="str">
        <f t="shared" si="6"/>
        <v>/</v>
      </c>
      <c r="X19" s="26">
        <f>IF(V19&gt;0,V19*$AF$12,"")</f>
        <v>24</v>
      </c>
      <c r="Y19" s="8">
        <v>2</v>
      </c>
      <c r="Z19" s="4" t="str">
        <f t="shared" si="9"/>
        <v>/</v>
      </c>
      <c r="AA19" s="26">
        <f t="shared" si="10"/>
        <v>24</v>
      </c>
    </row>
    <row r="20" spans="1:35" x14ac:dyDescent="0.3">
      <c r="A20" s="21" t="s">
        <v>36</v>
      </c>
      <c r="B20" s="33" t="s">
        <v>37</v>
      </c>
      <c r="C20" s="20" t="str">
        <f>"дз"</f>
        <v>дз</v>
      </c>
      <c r="D20" s="9">
        <f t="shared" si="0"/>
        <v>102</v>
      </c>
      <c r="E20" s="13">
        <v>34</v>
      </c>
      <c r="F20" s="125"/>
      <c r="G20" s="32">
        <f t="shared" si="1"/>
        <v>68</v>
      </c>
      <c r="H20" s="13">
        <v>15</v>
      </c>
      <c r="I20" s="15"/>
      <c r="J20" s="8">
        <v>4</v>
      </c>
      <c r="K20" s="4" t="str">
        <f t="shared" si="2"/>
        <v>/</v>
      </c>
      <c r="L20" s="26">
        <f t="shared" si="7"/>
        <v>68</v>
      </c>
      <c r="M20" s="8"/>
      <c r="N20" s="4" t="str">
        <f t="shared" si="3"/>
        <v/>
      </c>
      <c r="O20" s="26" t="str">
        <f t="shared" si="8"/>
        <v/>
      </c>
      <c r="P20" s="8"/>
      <c r="Q20" s="4" t="str">
        <f t="shared" si="4"/>
        <v/>
      </c>
      <c r="R20" s="26" t="str">
        <f t="shared" ref="R20:R26" si="11">IF(P20&gt;0,P20*$AD$12,"")</f>
        <v/>
      </c>
      <c r="S20" s="8"/>
      <c r="T20" s="4" t="str">
        <f t="shared" si="5"/>
        <v/>
      </c>
      <c r="U20" s="26" t="str">
        <f t="shared" ref="U20:U27" si="12">IF(S20&gt;0,S20*$AE$12,"")</f>
        <v/>
      </c>
      <c r="V20" s="8"/>
      <c r="W20" s="4" t="str">
        <f t="shared" si="6"/>
        <v/>
      </c>
      <c r="X20" s="26" t="str">
        <f t="shared" ref="X20:X27" si="13">IF(V20&gt;0,V20*$AF$12,"")</f>
        <v/>
      </c>
      <c r="Y20" s="8"/>
      <c r="Z20" s="4" t="str">
        <f t="shared" si="9"/>
        <v/>
      </c>
      <c r="AA20" s="26" t="str">
        <f t="shared" si="10"/>
        <v/>
      </c>
    </row>
    <row r="21" spans="1:35" x14ac:dyDescent="0.3">
      <c r="A21" s="21" t="s">
        <v>38</v>
      </c>
      <c r="B21" s="34" t="s">
        <v>39</v>
      </c>
      <c r="C21" s="31" t="str">
        <f>"-/з"</f>
        <v>-/з</v>
      </c>
      <c r="D21" s="7">
        <f>SUM(E21,G21)</f>
        <v>63</v>
      </c>
      <c r="E21" s="69">
        <v>21</v>
      </c>
      <c r="F21" s="69"/>
      <c r="G21" s="68">
        <f t="shared" si="1"/>
        <v>42</v>
      </c>
      <c r="H21" s="7" t="s">
        <v>25</v>
      </c>
      <c r="I21" s="36"/>
      <c r="J21" s="37"/>
      <c r="K21" s="6" t="str">
        <f t="shared" si="2"/>
        <v/>
      </c>
      <c r="L21" s="1" t="str">
        <f t="shared" si="7"/>
        <v/>
      </c>
      <c r="M21" s="37"/>
      <c r="N21" s="6" t="str">
        <f t="shared" si="3"/>
        <v/>
      </c>
      <c r="O21" s="1" t="str">
        <f t="shared" si="8"/>
        <v/>
      </c>
      <c r="P21" s="37">
        <v>1</v>
      </c>
      <c r="Q21" s="6" t="str">
        <f t="shared" si="4"/>
        <v>/</v>
      </c>
      <c r="R21" s="1">
        <f t="shared" si="11"/>
        <v>12</v>
      </c>
      <c r="S21" s="2">
        <v>2</v>
      </c>
      <c r="T21" s="6" t="str">
        <f t="shared" si="5"/>
        <v>/</v>
      </c>
      <c r="U21" s="1">
        <f t="shared" si="12"/>
        <v>30</v>
      </c>
      <c r="V21" s="2"/>
      <c r="W21" s="6" t="str">
        <f t="shared" si="6"/>
        <v/>
      </c>
      <c r="X21" s="1" t="str">
        <f t="shared" si="13"/>
        <v/>
      </c>
      <c r="Y21" s="37"/>
      <c r="Z21" s="6" t="str">
        <f t="shared" si="9"/>
        <v/>
      </c>
      <c r="AA21" s="1" t="str">
        <f t="shared" si="10"/>
        <v/>
      </c>
    </row>
    <row r="22" spans="1:35" x14ac:dyDescent="0.3">
      <c r="A22" s="21" t="s">
        <v>40</v>
      </c>
      <c r="B22" s="35" t="s">
        <v>41</v>
      </c>
      <c r="C22" s="20"/>
      <c r="D22" s="9"/>
      <c r="E22" s="67"/>
      <c r="F22" s="131"/>
      <c r="G22" s="13"/>
      <c r="H22" s="9"/>
      <c r="I22" s="15"/>
      <c r="J22" s="8"/>
      <c r="K22" s="8" t="str">
        <f t="shared" si="2"/>
        <v/>
      </c>
      <c r="L22" s="26" t="str">
        <f t="shared" si="7"/>
        <v/>
      </c>
      <c r="M22" s="8"/>
      <c r="N22" s="8" t="str">
        <f t="shared" si="3"/>
        <v/>
      </c>
      <c r="O22" s="26" t="str">
        <f t="shared" si="8"/>
        <v/>
      </c>
      <c r="P22" s="8"/>
      <c r="Q22" s="8" t="str">
        <f t="shared" si="4"/>
        <v/>
      </c>
      <c r="R22" s="26" t="str">
        <f t="shared" si="11"/>
        <v/>
      </c>
      <c r="S22" s="38"/>
      <c r="T22" s="8" t="str">
        <f t="shared" si="5"/>
        <v/>
      </c>
      <c r="U22" s="26" t="str">
        <f t="shared" si="12"/>
        <v/>
      </c>
      <c r="V22" s="38"/>
      <c r="W22" s="8" t="str">
        <f t="shared" si="6"/>
        <v/>
      </c>
      <c r="X22" s="26" t="str">
        <f t="shared" si="13"/>
        <v/>
      </c>
      <c r="Y22" s="8"/>
      <c r="Z22" s="8" t="str">
        <f t="shared" si="9"/>
        <v/>
      </c>
      <c r="AA22" s="26" t="str">
        <f t="shared" si="10"/>
        <v/>
      </c>
    </row>
    <row r="23" spans="1:35" ht="15.75" thickBot="1" x14ac:dyDescent="0.3">
      <c r="A23" s="21"/>
      <c r="B23" s="33"/>
      <c r="C23" s="20"/>
      <c r="D23" s="9"/>
      <c r="E23" s="13"/>
      <c r="F23" s="127"/>
      <c r="G23" s="13"/>
      <c r="H23" s="13"/>
      <c r="I23" s="15"/>
      <c r="J23" s="8"/>
      <c r="K23" s="4" t="str">
        <f t="shared" si="2"/>
        <v/>
      </c>
      <c r="L23" s="26" t="str">
        <f t="shared" si="7"/>
        <v/>
      </c>
      <c r="M23" s="8"/>
      <c r="N23" s="4" t="str">
        <f t="shared" si="3"/>
        <v/>
      </c>
      <c r="O23" s="26" t="str">
        <f t="shared" si="8"/>
        <v/>
      </c>
      <c r="P23" s="8"/>
      <c r="Q23" s="4" t="str">
        <f t="shared" si="4"/>
        <v/>
      </c>
      <c r="R23" s="26" t="str">
        <f t="shared" si="11"/>
        <v/>
      </c>
      <c r="S23" s="8"/>
      <c r="T23" s="4" t="str">
        <f t="shared" si="5"/>
        <v/>
      </c>
      <c r="U23" s="26" t="str">
        <f t="shared" si="12"/>
        <v/>
      </c>
      <c r="V23" s="8"/>
      <c r="W23" s="4" t="str">
        <f t="shared" si="6"/>
        <v/>
      </c>
      <c r="X23" s="26" t="str">
        <f t="shared" si="13"/>
        <v/>
      </c>
      <c r="Y23" s="8"/>
      <c r="Z23" s="4" t="str">
        <f t="shared" si="9"/>
        <v/>
      </c>
      <c r="AA23" s="26" t="str">
        <f t="shared" si="10"/>
        <v/>
      </c>
      <c r="AI23" s="39"/>
    </row>
    <row r="24" spans="1:35" ht="37.5" customHeight="1" thickBot="1" x14ac:dyDescent="0.35">
      <c r="A24" s="48" t="s">
        <v>44</v>
      </c>
      <c r="B24" s="55" t="s">
        <v>146</v>
      </c>
      <c r="C24" s="48" t="str">
        <f>"-/1дз/2э"</f>
        <v>-/1дз/2э</v>
      </c>
      <c r="D24" s="51">
        <f>SUM(D25:D27)</f>
        <v>330</v>
      </c>
      <c r="E24" s="51">
        <f>SUM(E25:E27)</f>
        <v>110</v>
      </c>
      <c r="F24" s="51"/>
      <c r="G24" s="51">
        <f>SUM(G25:G27)</f>
        <v>220</v>
      </c>
      <c r="H24" s="51">
        <f>SUM(H25:H27)</f>
        <v>133</v>
      </c>
      <c r="I24" s="52"/>
      <c r="J24" s="53"/>
      <c r="K24" s="53" t="str">
        <f t="shared" si="2"/>
        <v/>
      </c>
      <c r="L24" s="54" t="str">
        <f t="shared" si="7"/>
        <v/>
      </c>
      <c r="M24" s="53"/>
      <c r="N24" s="53" t="str">
        <f t="shared" si="3"/>
        <v/>
      </c>
      <c r="O24" s="54" t="str">
        <f t="shared" si="8"/>
        <v/>
      </c>
      <c r="P24" s="53"/>
      <c r="Q24" s="53" t="str">
        <f t="shared" si="4"/>
        <v/>
      </c>
      <c r="R24" s="54" t="str">
        <f t="shared" si="11"/>
        <v/>
      </c>
      <c r="S24" s="53"/>
      <c r="T24" s="53" t="str">
        <f t="shared" si="5"/>
        <v/>
      </c>
      <c r="U24" s="54" t="str">
        <f t="shared" si="12"/>
        <v/>
      </c>
      <c r="V24" s="53"/>
      <c r="W24" s="53" t="str">
        <f t="shared" si="6"/>
        <v/>
      </c>
      <c r="X24" s="54" t="str">
        <f t="shared" si="13"/>
        <v/>
      </c>
      <c r="Y24" s="53"/>
      <c r="Z24" s="53" t="str">
        <f t="shared" si="9"/>
        <v/>
      </c>
      <c r="AA24" s="54" t="str">
        <f>IF(Y24&gt;0,Y24*$AG$12,"")</f>
        <v/>
      </c>
    </row>
    <row r="25" spans="1:35" x14ac:dyDescent="0.3">
      <c r="A25" s="20" t="s">
        <v>45</v>
      </c>
      <c r="B25" s="18" t="s">
        <v>46</v>
      </c>
      <c r="C25" s="20" t="s">
        <v>98</v>
      </c>
      <c r="D25" s="9">
        <f>SUM(E25:G25)</f>
        <v>81</v>
      </c>
      <c r="E25" s="13">
        <v>27</v>
      </c>
      <c r="F25" s="127"/>
      <c r="G25" s="13">
        <f>SUM(L25,O25,R25,U25,X25,AA25)</f>
        <v>54</v>
      </c>
      <c r="H25" s="13">
        <v>30</v>
      </c>
      <c r="I25" s="15"/>
      <c r="J25" s="8"/>
      <c r="K25" s="8" t="str">
        <f t="shared" si="2"/>
        <v/>
      </c>
      <c r="L25" s="26" t="str">
        <f t="shared" si="7"/>
        <v/>
      </c>
      <c r="M25" s="8">
        <v>3</v>
      </c>
      <c r="N25" s="8" t="str">
        <f t="shared" si="3"/>
        <v>/</v>
      </c>
      <c r="O25" s="26">
        <f t="shared" si="8"/>
        <v>54</v>
      </c>
      <c r="P25" s="8"/>
      <c r="Q25" s="8" t="str">
        <f t="shared" si="4"/>
        <v/>
      </c>
      <c r="R25" s="26" t="str">
        <f t="shared" si="11"/>
        <v/>
      </c>
      <c r="S25" s="8"/>
      <c r="T25" s="8" t="str">
        <f t="shared" si="5"/>
        <v/>
      </c>
      <c r="U25" s="26" t="str">
        <f t="shared" si="12"/>
        <v/>
      </c>
      <c r="V25" s="8"/>
      <c r="W25" s="8" t="str">
        <f t="shared" si="6"/>
        <v/>
      </c>
      <c r="X25" s="26" t="str">
        <f t="shared" si="13"/>
        <v/>
      </c>
      <c r="Y25" s="8"/>
      <c r="Z25" s="96" t="str">
        <f t="shared" si="9"/>
        <v/>
      </c>
      <c r="AA25" s="94" t="str">
        <f t="shared" ref="AA25:AA26" si="14">IF(Y25&gt;0,Y25*$AG$12,"")</f>
        <v/>
      </c>
    </row>
    <row r="26" spans="1:35" ht="39.6" x14ac:dyDescent="0.3">
      <c r="A26" s="20" t="s">
        <v>47</v>
      </c>
      <c r="B26" s="18" t="s">
        <v>136</v>
      </c>
      <c r="C26" s="20" t="str">
        <f>"-/э"</f>
        <v>-/э</v>
      </c>
      <c r="D26" s="9">
        <f>SUM(E26:G26)</f>
        <v>132</v>
      </c>
      <c r="E26" s="13">
        <v>44</v>
      </c>
      <c r="F26" s="127"/>
      <c r="G26" s="13">
        <f>SUM(L26,O26,R26,U26,X26,AA26)</f>
        <v>88</v>
      </c>
      <c r="H26" s="13">
        <v>72</v>
      </c>
      <c r="I26" s="15"/>
      <c r="J26" s="8">
        <v>2</v>
      </c>
      <c r="K26" s="93" t="str">
        <f t="shared" ref="K26:K27" si="15">IF(J26&gt;0,"/","")</f>
        <v>/</v>
      </c>
      <c r="L26" s="94">
        <f t="shared" ref="L26:L27" si="16">IF(J26&gt;0,J26*$AB$12,"")</f>
        <v>34</v>
      </c>
      <c r="M26" s="8">
        <v>3</v>
      </c>
      <c r="N26" s="93" t="str">
        <f t="shared" ref="N26:N27" si="17">IF(M26&gt;0,"/","")</f>
        <v>/</v>
      </c>
      <c r="O26" s="94">
        <f t="shared" ref="O26:O27" si="18">IF(M26&gt;0,M26*$AC$12,"")</f>
        <v>54</v>
      </c>
      <c r="P26" s="8"/>
      <c r="Q26" s="4" t="str">
        <f t="shared" si="4"/>
        <v/>
      </c>
      <c r="R26" s="26" t="str">
        <f t="shared" si="11"/>
        <v/>
      </c>
      <c r="S26" s="8"/>
      <c r="T26" s="4" t="str">
        <f t="shared" si="5"/>
        <v/>
      </c>
      <c r="U26" s="26" t="str">
        <f t="shared" si="12"/>
        <v/>
      </c>
      <c r="V26" s="8"/>
      <c r="W26" s="4" t="str">
        <f t="shared" si="6"/>
        <v/>
      </c>
      <c r="X26" s="26" t="str">
        <f t="shared" si="13"/>
        <v/>
      </c>
      <c r="Y26" s="8"/>
      <c r="Z26" s="96" t="str">
        <f t="shared" si="9"/>
        <v/>
      </c>
      <c r="AA26" s="94" t="str">
        <f t="shared" si="14"/>
        <v/>
      </c>
    </row>
    <row r="27" spans="1:35" ht="18" customHeight="1" thickBot="1" x14ac:dyDescent="0.35">
      <c r="A27" s="20" t="s">
        <v>75</v>
      </c>
      <c r="B27" s="19" t="s">
        <v>97</v>
      </c>
      <c r="C27" s="20" t="str">
        <f>"-/-/дз"</f>
        <v>-/-/дз</v>
      </c>
      <c r="D27" s="9">
        <f>SUM(E27:G27)</f>
        <v>117</v>
      </c>
      <c r="E27" s="13">
        <v>39</v>
      </c>
      <c r="F27" s="127"/>
      <c r="G27" s="13">
        <f>SUM(L27,O27,R27,U27,X27,AA27)</f>
        <v>78</v>
      </c>
      <c r="H27" s="13">
        <v>31</v>
      </c>
      <c r="I27" s="15"/>
      <c r="J27" s="8"/>
      <c r="K27" s="93" t="str">
        <f t="shared" si="15"/>
        <v/>
      </c>
      <c r="L27" s="94" t="str">
        <f t="shared" si="16"/>
        <v/>
      </c>
      <c r="M27" s="8"/>
      <c r="N27" s="93" t="str">
        <f t="shared" si="17"/>
        <v/>
      </c>
      <c r="O27" s="94" t="str">
        <f t="shared" si="18"/>
        <v/>
      </c>
      <c r="P27" s="28"/>
      <c r="Q27" s="8"/>
      <c r="R27" s="26"/>
      <c r="S27" s="8">
        <v>2</v>
      </c>
      <c r="T27" s="4" t="str">
        <f t="shared" si="5"/>
        <v>/</v>
      </c>
      <c r="U27" s="26">
        <f t="shared" si="12"/>
        <v>30</v>
      </c>
      <c r="V27" s="8">
        <v>2</v>
      </c>
      <c r="W27" s="4" t="str">
        <f>IF(V27&gt;0,"/","")</f>
        <v>/</v>
      </c>
      <c r="X27" s="26">
        <f t="shared" si="13"/>
        <v>24</v>
      </c>
      <c r="Y27" s="8">
        <v>2</v>
      </c>
      <c r="Z27" s="96" t="str">
        <f t="shared" ref="Z27" si="19">IF(Y27&gt;0,"/","")</f>
        <v>/</v>
      </c>
      <c r="AA27" s="94">
        <f t="shared" ref="AA27" si="20">IF(Y27&gt;0,Y27*$AG$12,"")</f>
        <v>24</v>
      </c>
    </row>
    <row r="28" spans="1:35" ht="27" thickBot="1" x14ac:dyDescent="0.35">
      <c r="A28" s="48" t="s">
        <v>48</v>
      </c>
      <c r="B28" s="49" t="s">
        <v>145</v>
      </c>
      <c r="C28" s="57" t="str">
        <f>"5з/17дз/
18э (4эм)"</f>
        <v>5з/17дз/
18э (4эм)</v>
      </c>
      <c r="D28" s="50">
        <v>4238</v>
      </c>
      <c r="E28" s="50">
        <f>SUM(E29,E43)</f>
        <v>1135</v>
      </c>
      <c r="F28" s="50">
        <v>6</v>
      </c>
      <c r="G28" s="50">
        <v>3103</v>
      </c>
      <c r="H28" s="50">
        <f>SUM(H29,H43)</f>
        <v>989</v>
      </c>
      <c r="I28" s="52"/>
      <c r="J28" s="53"/>
      <c r="K28" s="53"/>
      <c r="L28" s="54"/>
      <c r="M28" s="53"/>
      <c r="N28" s="53"/>
      <c r="O28" s="54"/>
      <c r="P28" s="53"/>
      <c r="Q28" s="53"/>
      <c r="R28" s="54"/>
      <c r="S28" s="53"/>
      <c r="T28" s="53"/>
      <c r="U28" s="54"/>
      <c r="V28" s="53"/>
      <c r="W28" s="53"/>
      <c r="X28" s="54"/>
      <c r="Y28" s="53"/>
      <c r="Z28" s="53"/>
      <c r="AA28" s="54"/>
    </row>
    <row r="29" spans="1:35" ht="27" thickBot="1" x14ac:dyDescent="0.35">
      <c r="A29" s="48" t="s">
        <v>49</v>
      </c>
      <c r="B29" s="49" t="s">
        <v>50</v>
      </c>
      <c r="C29" s="48" t="str">
        <f>"1з/6дз/3э"</f>
        <v>1з/6дз/3э</v>
      </c>
      <c r="D29" s="51">
        <f>SUM(D30:D32,D33:D37,D38:D42)</f>
        <v>1191</v>
      </c>
      <c r="E29" s="51">
        <f>SUM(E30:E32,E33:E37,E38:E42)</f>
        <v>397</v>
      </c>
      <c r="F29" s="51"/>
      <c r="G29" s="51">
        <f>SUM(G30:G32,G33:G37,G38:G42)</f>
        <v>794</v>
      </c>
      <c r="H29" s="51">
        <f>SUM(H30:H32,H33:H37,H38:H42)</f>
        <v>327</v>
      </c>
      <c r="I29" s="52"/>
      <c r="J29" s="53"/>
      <c r="K29" s="53"/>
      <c r="L29" s="54"/>
      <c r="M29" s="53"/>
      <c r="N29" s="53"/>
      <c r="O29" s="54"/>
      <c r="P29" s="53"/>
      <c r="Q29" s="53"/>
      <c r="R29" s="54"/>
      <c r="S29" s="53"/>
      <c r="T29" s="53"/>
      <c r="U29" s="54"/>
      <c r="V29" s="53"/>
      <c r="W29" s="53"/>
      <c r="X29" s="54"/>
      <c r="Y29" s="53"/>
      <c r="Z29" s="53"/>
      <c r="AA29" s="54"/>
    </row>
    <row r="30" spans="1:35" x14ac:dyDescent="0.3">
      <c r="A30" s="21" t="s">
        <v>51</v>
      </c>
      <c r="B30" s="19" t="s">
        <v>52</v>
      </c>
      <c r="C30" s="21" t="str">
        <f>"-/кэ1"</f>
        <v>-/кэ1</v>
      </c>
      <c r="D30" s="5">
        <f>SUM(E30:G30)</f>
        <v>131</v>
      </c>
      <c r="E30" s="3">
        <v>44</v>
      </c>
      <c r="F30" s="127"/>
      <c r="G30" s="13">
        <f t="shared" ref="G30:G35" si="21">SUM(L30,O30,R30,U30,X30,AA30)</f>
        <v>87</v>
      </c>
      <c r="H30" s="3">
        <v>22</v>
      </c>
      <c r="I30" s="16"/>
      <c r="J30" s="8">
        <v>3</v>
      </c>
      <c r="K30" s="40" t="str">
        <f>IF(J30&gt;0,"/","")</f>
        <v>/</v>
      </c>
      <c r="L30" s="1">
        <f>IF(J30&gt;0,J30*$AB$12,"")</f>
        <v>51</v>
      </c>
      <c r="M30" s="8">
        <v>2</v>
      </c>
      <c r="N30" s="40" t="str">
        <f>IF(M30&gt;0,"/","")</f>
        <v>/</v>
      </c>
      <c r="O30" s="26">
        <f>IF(M30&gt;0,M30*$AC$12,"")</f>
        <v>36</v>
      </c>
      <c r="P30" s="8"/>
      <c r="Q30" s="40" t="str">
        <f>IF(P30&gt;0,"/","")</f>
        <v/>
      </c>
      <c r="R30" s="26" t="str">
        <f>IF(P30&gt;0,P30*$AD$12,"")</f>
        <v/>
      </c>
      <c r="S30" s="29"/>
      <c r="T30" s="27" t="str">
        <f>IF(S30&gt;0,"/","")</f>
        <v/>
      </c>
      <c r="U30" s="26" t="str">
        <f>IF(S30&gt;0,S30*$AE$12,"")</f>
        <v/>
      </c>
      <c r="V30" s="8"/>
      <c r="W30" s="27" t="str">
        <f>IF(V30&gt;0,"/","")</f>
        <v/>
      </c>
      <c r="X30" s="26" t="str">
        <f>IF(V30&gt;0,V30*$AF$12,"")</f>
        <v/>
      </c>
      <c r="Y30" s="8"/>
      <c r="Z30" s="40" t="str">
        <f>IF(Y30&gt;0,"/","")</f>
        <v/>
      </c>
      <c r="AA30" s="26" t="str">
        <f>IF(Y30&gt;0,Y30*$AG$12,"")</f>
        <v/>
      </c>
    </row>
    <row r="31" spans="1:35" x14ac:dyDescent="0.3">
      <c r="A31" s="21" t="s">
        <v>53</v>
      </c>
      <c r="B31" s="19" t="s">
        <v>54</v>
      </c>
      <c r="C31" s="21" t="str">
        <f>"-/кэ1"</f>
        <v>-/кэ1</v>
      </c>
      <c r="D31" s="5">
        <f t="shared" ref="D31:D35" si="22">SUM(E31:G31)</f>
        <v>131</v>
      </c>
      <c r="E31" s="3">
        <v>44</v>
      </c>
      <c r="F31" s="127"/>
      <c r="G31" s="13">
        <f t="shared" si="21"/>
        <v>87</v>
      </c>
      <c r="H31" s="3">
        <v>20</v>
      </c>
      <c r="I31" s="16"/>
      <c r="J31" s="28">
        <v>3</v>
      </c>
      <c r="K31" s="4" t="str">
        <f t="shared" ref="K31:K35" si="23">IF(J31&gt;0,"/","")</f>
        <v>/</v>
      </c>
      <c r="L31" s="23">
        <f t="shared" ref="L31:L35" si="24">IF(J31&gt;0,J31*$AB$12,"")</f>
        <v>51</v>
      </c>
      <c r="M31" s="4">
        <v>2</v>
      </c>
      <c r="N31" s="6" t="str">
        <f t="shared" ref="N31:N35" si="25">IF(M31&gt;0,"/","")</f>
        <v>/</v>
      </c>
      <c r="O31" s="26">
        <f>IF(M31&gt;0,M31*$AC$12,"")</f>
        <v>36</v>
      </c>
      <c r="P31" s="4"/>
      <c r="Q31" s="4" t="str">
        <f t="shared" ref="Q31:Q35" si="26">IF(P31&gt;0,"/","")</f>
        <v/>
      </c>
      <c r="R31" s="26" t="str">
        <f t="shared" ref="R31:R35" si="27">IF(P31&gt;0,P31*$AD$12,"")</f>
        <v/>
      </c>
      <c r="S31" s="4"/>
      <c r="T31" s="8" t="str">
        <f t="shared" ref="T31:T35" si="28">IF(S31&gt;0,"/","")</f>
        <v/>
      </c>
      <c r="U31" s="26" t="str">
        <f t="shared" ref="U31:U35" si="29">IF(S31&gt;0,S31*$AE$12,"")</f>
        <v/>
      </c>
      <c r="V31" s="4"/>
      <c r="W31" s="2" t="str">
        <f t="shared" ref="W31:W35" si="30">IF(V31&gt;0,"/","")</f>
        <v/>
      </c>
      <c r="X31" s="26" t="str">
        <f t="shared" ref="X31:X35" si="31">IF(V31&gt;0,V31*$AF$12,"")</f>
        <v/>
      </c>
      <c r="Y31" s="4"/>
      <c r="Z31" s="6" t="str">
        <f t="shared" ref="Z31:Z35" si="32">IF(Y31&gt;0,"/","")</f>
        <v/>
      </c>
      <c r="AA31" s="26" t="str">
        <f t="shared" ref="AA31:AA35" si="33">IF(Y31&gt;0,Y31*$AG$12,"")</f>
        <v/>
      </c>
    </row>
    <row r="32" spans="1:35" ht="26.4" x14ac:dyDescent="0.3">
      <c r="A32" s="70" t="s">
        <v>55</v>
      </c>
      <c r="B32" s="19" t="s">
        <v>99</v>
      </c>
      <c r="C32" s="70" t="str">
        <f>"-/э"</f>
        <v>-/э</v>
      </c>
      <c r="D32" s="79">
        <f t="shared" si="22"/>
        <v>131</v>
      </c>
      <c r="E32" s="68">
        <v>44</v>
      </c>
      <c r="F32" s="32"/>
      <c r="G32" s="32">
        <f t="shared" si="21"/>
        <v>87</v>
      </c>
      <c r="H32" s="68">
        <v>44</v>
      </c>
      <c r="I32" s="36"/>
      <c r="J32" s="6">
        <v>3</v>
      </c>
      <c r="K32" s="2" t="str">
        <f t="shared" si="23"/>
        <v>/</v>
      </c>
      <c r="L32" s="1">
        <f t="shared" si="24"/>
        <v>51</v>
      </c>
      <c r="M32" s="6">
        <v>2</v>
      </c>
      <c r="N32" s="6" t="str">
        <f t="shared" si="25"/>
        <v>/</v>
      </c>
      <c r="O32" s="1">
        <f>IF(M32&gt;0,M32*$AC$12,"")</f>
        <v>36</v>
      </c>
      <c r="P32" s="6"/>
      <c r="Q32" s="6" t="str">
        <f t="shared" si="26"/>
        <v/>
      </c>
      <c r="R32" s="1" t="str">
        <f t="shared" si="27"/>
        <v/>
      </c>
      <c r="S32" s="6"/>
      <c r="T32" s="2" t="str">
        <f t="shared" si="28"/>
        <v/>
      </c>
      <c r="U32" s="1" t="str">
        <f t="shared" si="29"/>
        <v/>
      </c>
      <c r="V32" s="6"/>
      <c r="W32" s="6" t="str">
        <f t="shared" si="30"/>
        <v/>
      </c>
      <c r="X32" s="1" t="str">
        <f t="shared" si="31"/>
        <v/>
      </c>
      <c r="Y32" s="6"/>
      <c r="Z32" s="6" t="str">
        <f t="shared" si="32"/>
        <v/>
      </c>
      <c r="AA32" s="1" t="str">
        <f t="shared" si="33"/>
        <v/>
      </c>
    </row>
    <row r="33" spans="1:27" ht="26.4" x14ac:dyDescent="0.3">
      <c r="A33" s="21" t="s">
        <v>56</v>
      </c>
      <c r="B33" s="19" t="s">
        <v>57</v>
      </c>
      <c r="C33" s="70" t="str">
        <f>"дз"</f>
        <v>дз</v>
      </c>
      <c r="D33" s="5">
        <f t="shared" si="22"/>
        <v>54</v>
      </c>
      <c r="E33" s="3">
        <v>18</v>
      </c>
      <c r="F33" s="125"/>
      <c r="G33" s="3">
        <f t="shared" si="21"/>
        <v>36</v>
      </c>
      <c r="H33" s="3">
        <v>6</v>
      </c>
      <c r="I33" s="16"/>
      <c r="J33" s="4"/>
      <c r="K33" s="4" t="str">
        <f t="shared" si="23"/>
        <v/>
      </c>
      <c r="L33" s="23" t="str">
        <f t="shared" si="24"/>
        <v/>
      </c>
      <c r="M33" s="4"/>
      <c r="N33" s="4" t="str">
        <f t="shared" si="25"/>
        <v/>
      </c>
      <c r="O33" s="23" t="str">
        <f t="shared" ref="O33:O35" si="34">IF(M33&gt;0,M33*$AC$12,"")</f>
        <v/>
      </c>
      <c r="P33" s="28"/>
      <c r="Q33" s="4" t="str">
        <f t="shared" si="26"/>
        <v/>
      </c>
      <c r="R33" s="23" t="str">
        <f t="shared" si="27"/>
        <v/>
      </c>
      <c r="S33" s="4"/>
      <c r="T33" s="4" t="str">
        <f t="shared" si="28"/>
        <v/>
      </c>
      <c r="U33" s="23" t="str">
        <f t="shared" si="29"/>
        <v/>
      </c>
      <c r="V33" s="4"/>
      <c r="W33" s="4" t="str">
        <f t="shared" si="30"/>
        <v/>
      </c>
      <c r="X33" s="23" t="str">
        <f t="shared" si="31"/>
        <v/>
      </c>
      <c r="Y33" s="4">
        <v>3</v>
      </c>
      <c r="Z33" s="4" t="str">
        <f t="shared" si="32"/>
        <v>/</v>
      </c>
      <c r="AA33" s="23">
        <f t="shared" si="33"/>
        <v>36</v>
      </c>
    </row>
    <row r="34" spans="1:27" ht="26.4" x14ac:dyDescent="0.3">
      <c r="A34" s="21" t="s">
        <v>58</v>
      </c>
      <c r="B34" s="19" t="s">
        <v>100</v>
      </c>
      <c r="C34" s="21" t="s">
        <v>24</v>
      </c>
      <c r="D34" s="5">
        <f t="shared" si="22"/>
        <v>101</v>
      </c>
      <c r="E34" s="3">
        <v>33</v>
      </c>
      <c r="F34" s="127"/>
      <c r="G34" s="13">
        <f t="shared" si="21"/>
        <v>68</v>
      </c>
      <c r="H34" s="3">
        <v>20</v>
      </c>
      <c r="I34" s="16"/>
      <c r="J34" s="4">
        <v>4</v>
      </c>
      <c r="K34" s="4" t="str">
        <f t="shared" si="23"/>
        <v>/</v>
      </c>
      <c r="L34" s="23">
        <f t="shared" si="24"/>
        <v>68</v>
      </c>
      <c r="M34" s="4"/>
      <c r="N34" s="6" t="str">
        <f t="shared" si="25"/>
        <v/>
      </c>
      <c r="O34" s="23" t="str">
        <f t="shared" si="34"/>
        <v/>
      </c>
      <c r="P34" s="4"/>
      <c r="Q34" s="6" t="str">
        <f t="shared" si="26"/>
        <v/>
      </c>
      <c r="R34" s="26" t="str">
        <f t="shared" si="27"/>
        <v/>
      </c>
      <c r="S34" s="4"/>
      <c r="T34" s="4" t="str">
        <f t="shared" si="28"/>
        <v/>
      </c>
      <c r="U34" s="26" t="str">
        <f t="shared" si="29"/>
        <v/>
      </c>
      <c r="V34" s="4"/>
      <c r="W34" s="4" t="str">
        <f t="shared" si="30"/>
        <v/>
      </c>
      <c r="X34" s="26" t="str">
        <f t="shared" si="31"/>
        <v/>
      </c>
      <c r="Y34" s="4"/>
      <c r="Z34" s="2" t="str">
        <f t="shared" si="32"/>
        <v/>
      </c>
      <c r="AA34" s="26" t="str">
        <f t="shared" si="33"/>
        <v/>
      </c>
    </row>
    <row r="35" spans="1:27" x14ac:dyDescent="0.3">
      <c r="A35" s="21" t="s">
        <v>76</v>
      </c>
      <c r="B35" s="19" t="s">
        <v>59</v>
      </c>
      <c r="C35" s="70" t="str">
        <f>"-/з"</f>
        <v>-/з</v>
      </c>
      <c r="D35" s="5">
        <f t="shared" si="22"/>
        <v>104</v>
      </c>
      <c r="E35" s="3">
        <v>35</v>
      </c>
      <c r="F35" s="127"/>
      <c r="G35" s="13">
        <f t="shared" si="21"/>
        <v>69</v>
      </c>
      <c r="H35" s="3">
        <v>48</v>
      </c>
      <c r="I35" s="16"/>
      <c r="J35" s="4"/>
      <c r="K35" s="2" t="str">
        <f t="shared" si="23"/>
        <v/>
      </c>
      <c r="L35" s="26" t="str">
        <f t="shared" si="24"/>
        <v/>
      </c>
      <c r="M35" s="4"/>
      <c r="N35" s="6" t="str">
        <f t="shared" si="25"/>
        <v/>
      </c>
      <c r="O35" s="23" t="str">
        <f t="shared" si="34"/>
        <v/>
      </c>
      <c r="P35" s="4">
        <v>2</v>
      </c>
      <c r="Q35" s="6" t="str">
        <f t="shared" si="26"/>
        <v>/</v>
      </c>
      <c r="R35" s="26">
        <f t="shared" si="27"/>
        <v>24</v>
      </c>
      <c r="S35" s="4">
        <v>3</v>
      </c>
      <c r="T35" s="2" t="str">
        <f t="shared" si="28"/>
        <v>/</v>
      </c>
      <c r="U35" s="26">
        <f t="shared" si="29"/>
        <v>45</v>
      </c>
      <c r="V35" s="4"/>
      <c r="W35" s="2" t="str">
        <f t="shared" si="30"/>
        <v/>
      </c>
      <c r="X35" s="26" t="str">
        <f t="shared" si="31"/>
        <v/>
      </c>
      <c r="Y35" s="4"/>
      <c r="Z35" s="6" t="str">
        <f t="shared" si="32"/>
        <v/>
      </c>
      <c r="AA35" s="26" t="str">
        <f t="shared" si="33"/>
        <v/>
      </c>
    </row>
    <row r="36" spans="1:27" ht="26.4" x14ac:dyDescent="0.3">
      <c r="A36" s="21" t="s">
        <v>135</v>
      </c>
      <c r="B36" s="19" t="s">
        <v>134</v>
      </c>
      <c r="C36" s="21" t="str">
        <f>"-/кэ2"</f>
        <v>-/кэ2</v>
      </c>
      <c r="D36" s="5">
        <f>SUM(E36:G36)</f>
        <v>72</v>
      </c>
      <c r="E36" s="112">
        <v>24</v>
      </c>
      <c r="F36" s="142"/>
      <c r="G36" s="106">
        <f t="shared" ref="G36:G41" si="35">SUM(L36,O36,R36,U36,X36,AA36)</f>
        <v>48</v>
      </c>
      <c r="H36" s="104">
        <v>14</v>
      </c>
      <c r="I36" s="105"/>
      <c r="J36" s="109"/>
      <c r="K36" s="109" t="str">
        <f t="shared" ref="K36:K41" si="36">IF(J36&gt;0,"/","")</f>
        <v/>
      </c>
      <c r="L36" s="108" t="str">
        <f t="shared" ref="L36:L41" si="37">IF(J36&gt;0,J36*$AB$12,"")</f>
        <v/>
      </c>
      <c r="M36" s="109"/>
      <c r="N36" s="109" t="str">
        <f t="shared" ref="N36:N41" si="38">IF(M36&gt;0,"/","")</f>
        <v/>
      </c>
      <c r="O36" s="110" t="str">
        <f t="shared" ref="O36:O41" si="39">IF(M36&gt;0,M36*$AC$12,"")</f>
        <v/>
      </c>
      <c r="P36" s="109"/>
      <c r="Q36" s="109" t="str">
        <f t="shared" ref="Q36:Q41" si="40">IF(P36&gt;0,"/","")</f>
        <v/>
      </c>
      <c r="R36" s="108" t="str">
        <f t="shared" ref="R36:R41" si="41">IF(P36&gt;0,P36*$AD$12,"")</f>
        <v/>
      </c>
      <c r="S36" s="109"/>
      <c r="T36" s="109" t="str">
        <f t="shared" ref="T36:T41" si="42">IF(S36&gt;0,"/","")</f>
        <v/>
      </c>
      <c r="U36" s="108" t="str">
        <f t="shared" ref="U36:U41" si="43">IF(S36&gt;0,S36*$AE$12,"")</f>
        <v/>
      </c>
      <c r="V36" s="109">
        <v>2</v>
      </c>
      <c r="W36" s="109" t="str">
        <f t="shared" ref="W36:W41" si="44">IF(V36&gt;0,"/","")</f>
        <v>/</v>
      </c>
      <c r="X36" s="108">
        <f t="shared" ref="X36:X41" si="45">IF(V36&gt;0,V36*$AF$12,"")</f>
        <v>24</v>
      </c>
      <c r="Y36" s="109">
        <v>2</v>
      </c>
      <c r="Z36" s="109" t="str">
        <f t="shared" ref="Z36:Z41" si="46">IF(Y36&gt;0,"/","")</f>
        <v>/</v>
      </c>
      <c r="AA36" s="108">
        <f t="shared" ref="AA36:AA41" si="47">IF(Y36&gt;0,Y36*$AG$12,"")</f>
        <v>24</v>
      </c>
    </row>
    <row r="37" spans="1:27" ht="26.4" x14ac:dyDescent="0.3">
      <c r="A37" s="21" t="s">
        <v>77</v>
      </c>
      <c r="B37" s="19" t="s">
        <v>102</v>
      </c>
      <c r="C37" s="21" t="str">
        <f>"-/кэ2"</f>
        <v>-/кэ2</v>
      </c>
      <c r="D37" s="5">
        <f t="shared" ref="D37:D40" si="48">SUM(E37:G37)</f>
        <v>72</v>
      </c>
      <c r="E37" s="112">
        <v>24</v>
      </c>
      <c r="F37" s="142"/>
      <c r="G37" s="106">
        <f t="shared" si="35"/>
        <v>48</v>
      </c>
      <c r="H37" s="104">
        <v>24</v>
      </c>
      <c r="I37" s="105"/>
      <c r="J37" s="109"/>
      <c r="K37" s="107" t="str">
        <f t="shared" si="36"/>
        <v/>
      </c>
      <c r="L37" s="108" t="str">
        <f t="shared" si="37"/>
        <v/>
      </c>
      <c r="M37" s="109"/>
      <c r="N37" s="107" t="str">
        <f t="shared" si="38"/>
        <v/>
      </c>
      <c r="O37" s="110" t="str">
        <f t="shared" si="39"/>
        <v/>
      </c>
      <c r="P37" s="109"/>
      <c r="Q37" s="107" t="str">
        <f t="shared" si="40"/>
        <v/>
      </c>
      <c r="R37" s="108" t="str">
        <f t="shared" si="41"/>
        <v/>
      </c>
      <c r="S37" s="107"/>
      <c r="T37" s="107" t="str">
        <f t="shared" si="42"/>
        <v/>
      </c>
      <c r="U37" s="108" t="str">
        <f t="shared" si="43"/>
        <v/>
      </c>
      <c r="V37" s="107">
        <v>2</v>
      </c>
      <c r="W37" s="107" t="str">
        <f t="shared" si="44"/>
        <v>/</v>
      </c>
      <c r="X37" s="108">
        <f t="shared" si="45"/>
        <v>24</v>
      </c>
      <c r="Y37" s="107">
        <v>2</v>
      </c>
      <c r="Z37" s="107" t="str">
        <f t="shared" si="46"/>
        <v>/</v>
      </c>
      <c r="AA37" s="108">
        <f t="shared" si="47"/>
        <v>24</v>
      </c>
    </row>
    <row r="38" spans="1:27" ht="26.4" x14ac:dyDescent="0.3">
      <c r="A38" s="21" t="s">
        <v>60</v>
      </c>
      <c r="B38" s="19" t="s">
        <v>101</v>
      </c>
      <c r="C38" s="70" t="str">
        <f>"-/дз"</f>
        <v>-/дз</v>
      </c>
      <c r="D38" s="5">
        <f t="shared" si="48"/>
        <v>108</v>
      </c>
      <c r="E38" s="104">
        <v>36</v>
      </c>
      <c r="F38" s="127"/>
      <c r="G38" s="106">
        <f t="shared" si="35"/>
        <v>72</v>
      </c>
      <c r="H38" s="104">
        <v>32</v>
      </c>
      <c r="I38" s="105"/>
      <c r="J38" s="109"/>
      <c r="K38" s="107" t="str">
        <f t="shared" si="36"/>
        <v/>
      </c>
      <c r="L38" s="108" t="str">
        <f t="shared" si="37"/>
        <v/>
      </c>
      <c r="M38" s="109"/>
      <c r="N38" s="107" t="str">
        <f t="shared" si="38"/>
        <v/>
      </c>
      <c r="O38" s="110" t="str">
        <f t="shared" si="39"/>
        <v/>
      </c>
      <c r="P38" s="109"/>
      <c r="Q38" s="107" t="str">
        <f t="shared" si="40"/>
        <v/>
      </c>
      <c r="R38" s="108" t="str">
        <f t="shared" si="41"/>
        <v/>
      </c>
      <c r="S38" s="107"/>
      <c r="T38" s="107" t="str">
        <f t="shared" si="42"/>
        <v/>
      </c>
      <c r="U38" s="108" t="str">
        <f t="shared" si="43"/>
        <v/>
      </c>
      <c r="V38" s="107">
        <v>2</v>
      </c>
      <c r="W38" s="107" t="str">
        <f t="shared" si="44"/>
        <v>/</v>
      </c>
      <c r="X38" s="108">
        <f t="shared" si="45"/>
        <v>24</v>
      </c>
      <c r="Y38" s="107">
        <v>4</v>
      </c>
      <c r="Z38" s="107" t="str">
        <f t="shared" si="46"/>
        <v>/</v>
      </c>
      <c r="AA38" s="108">
        <f t="shared" si="47"/>
        <v>48</v>
      </c>
    </row>
    <row r="39" spans="1:27" ht="26.4" x14ac:dyDescent="0.3">
      <c r="A39" s="21" t="s">
        <v>81</v>
      </c>
      <c r="B39" s="19" t="s">
        <v>127</v>
      </c>
      <c r="C39" s="70" t="str">
        <f>"-/дз"</f>
        <v>-/дз</v>
      </c>
      <c r="D39" s="5">
        <f t="shared" si="48"/>
        <v>81</v>
      </c>
      <c r="E39" s="104">
        <v>27</v>
      </c>
      <c r="F39" s="127"/>
      <c r="G39" s="106">
        <f t="shared" si="35"/>
        <v>54</v>
      </c>
      <c r="H39" s="104">
        <v>25</v>
      </c>
      <c r="I39" s="105"/>
      <c r="J39" s="109"/>
      <c r="K39" s="107" t="str">
        <f t="shared" si="36"/>
        <v/>
      </c>
      <c r="L39" s="108" t="str">
        <f t="shared" si="37"/>
        <v/>
      </c>
      <c r="M39" s="109"/>
      <c r="N39" s="107" t="str">
        <f t="shared" si="38"/>
        <v/>
      </c>
      <c r="O39" s="110" t="str">
        <f t="shared" si="39"/>
        <v/>
      </c>
      <c r="P39" s="109">
        <v>2</v>
      </c>
      <c r="Q39" s="107" t="str">
        <f t="shared" si="40"/>
        <v>/</v>
      </c>
      <c r="R39" s="108">
        <f t="shared" si="41"/>
        <v>24</v>
      </c>
      <c r="S39" s="107">
        <v>2</v>
      </c>
      <c r="T39" s="107" t="str">
        <f t="shared" si="42"/>
        <v>/</v>
      </c>
      <c r="U39" s="108">
        <f t="shared" si="43"/>
        <v>30</v>
      </c>
      <c r="V39" s="107"/>
      <c r="W39" s="107" t="str">
        <f t="shared" si="44"/>
        <v/>
      </c>
      <c r="X39" s="108" t="str">
        <f t="shared" si="45"/>
        <v/>
      </c>
      <c r="Y39" s="107"/>
      <c r="Z39" s="107" t="str">
        <f t="shared" si="46"/>
        <v/>
      </c>
      <c r="AA39" s="108" t="str">
        <f t="shared" si="47"/>
        <v/>
      </c>
    </row>
    <row r="40" spans="1:27" ht="26.4" x14ac:dyDescent="0.3">
      <c r="A40" s="21" t="s">
        <v>95</v>
      </c>
      <c r="B40" s="19" t="s">
        <v>129</v>
      </c>
      <c r="C40" s="70" t="str">
        <f>"-/-/-/дз"</f>
        <v>-/-/-/дз</v>
      </c>
      <c r="D40" s="5">
        <f t="shared" si="48"/>
        <v>152</v>
      </c>
      <c r="E40" s="112">
        <v>50</v>
      </c>
      <c r="F40" s="142"/>
      <c r="G40" s="106">
        <f t="shared" si="35"/>
        <v>102</v>
      </c>
      <c r="H40" s="104">
        <v>62</v>
      </c>
      <c r="I40" s="105"/>
      <c r="J40" s="109"/>
      <c r="K40" s="107" t="str">
        <f t="shared" si="36"/>
        <v/>
      </c>
      <c r="L40" s="108" t="str">
        <f t="shared" si="37"/>
        <v/>
      </c>
      <c r="M40" s="109"/>
      <c r="N40" s="107" t="str">
        <f t="shared" si="38"/>
        <v/>
      </c>
      <c r="O40" s="110" t="str">
        <f t="shared" si="39"/>
        <v/>
      </c>
      <c r="P40" s="109">
        <v>2</v>
      </c>
      <c r="Q40" s="107" t="str">
        <f t="shared" si="40"/>
        <v>/</v>
      </c>
      <c r="R40" s="108">
        <f t="shared" si="41"/>
        <v>24</v>
      </c>
      <c r="S40" s="107">
        <v>2</v>
      </c>
      <c r="T40" s="107" t="str">
        <f t="shared" si="42"/>
        <v>/</v>
      </c>
      <c r="U40" s="108">
        <f t="shared" si="43"/>
        <v>30</v>
      </c>
      <c r="V40" s="107">
        <v>2</v>
      </c>
      <c r="W40" s="107" t="str">
        <f t="shared" si="44"/>
        <v>/</v>
      </c>
      <c r="X40" s="108">
        <f t="shared" si="45"/>
        <v>24</v>
      </c>
      <c r="Y40" s="107">
        <v>2</v>
      </c>
      <c r="Z40" s="107" t="str">
        <f t="shared" si="46"/>
        <v>/</v>
      </c>
      <c r="AA40" s="108">
        <f t="shared" si="47"/>
        <v>24</v>
      </c>
    </row>
    <row r="41" spans="1:27" x14ac:dyDescent="0.3">
      <c r="A41" s="21" t="s">
        <v>128</v>
      </c>
      <c r="B41" s="19" t="s">
        <v>130</v>
      </c>
      <c r="C41" s="70" t="str">
        <f>"дз"</f>
        <v>дз</v>
      </c>
      <c r="D41" s="5">
        <f t="shared" ref="D41" si="49">SUM(E41:G41)</f>
        <v>54</v>
      </c>
      <c r="E41" s="112">
        <v>18</v>
      </c>
      <c r="F41" s="142"/>
      <c r="G41" s="106">
        <f t="shared" si="35"/>
        <v>36</v>
      </c>
      <c r="H41" s="104">
        <v>10</v>
      </c>
      <c r="I41" s="105"/>
      <c r="J41" s="109"/>
      <c r="K41" s="107" t="str">
        <f t="shared" si="36"/>
        <v/>
      </c>
      <c r="L41" s="108" t="str">
        <f t="shared" si="37"/>
        <v/>
      </c>
      <c r="M41" s="109">
        <v>2</v>
      </c>
      <c r="N41" s="107" t="str">
        <f t="shared" si="38"/>
        <v>/</v>
      </c>
      <c r="O41" s="110">
        <f t="shared" si="39"/>
        <v>36</v>
      </c>
      <c r="P41" s="109"/>
      <c r="Q41" s="107" t="str">
        <f t="shared" si="40"/>
        <v/>
      </c>
      <c r="R41" s="108" t="str">
        <f t="shared" si="41"/>
        <v/>
      </c>
      <c r="S41" s="107"/>
      <c r="T41" s="107" t="str">
        <f t="shared" si="42"/>
        <v/>
      </c>
      <c r="U41" s="108" t="str">
        <f t="shared" si="43"/>
        <v/>
      </c>
      <c r="V41" s="107"/>
      <c r="W41" s="107" t="str">
        <f t="shared" si="44"/>
        <v/>
      </c>
      <c r="X41" s="108" t="str">
        <f t="shared" si="45"/>
        <v/>
      </c>
      <c r="Y41" s="107"/>
      <c r="Z41" s="107" t="str">
        <f t="shared" si="46"/>
        <v/>
      </c>
      <c r="AA41" s="108" t="str">
        <f t="shared" si="47"/>
        <v/>
      </c>
    </row>
    <row r="42" spans="1:27" x14ac:dyDescent="0.3">
      <c r="A42" s="21"/>
      <c r="B42" s="19"/>
      <c r="C42" s="70"/>
      <c r="D42" s="5"/>
      <c r="E42" s="5"/>
      <c r="F42" s="130"/>
      <c r="G42" s="103"/>
      <c r="H42" s="101"/>
      <c r="I42" s="102"/>
      <c r="J42" s="97"/>
      <c r="K42" s="99" t="str">
        <f t="shared" ref="K42" si="50">IF(J42&gt;0,"/","")</f>
        <v/>
      </c>
      <c r="L42" s="100" t="str">
        <f t="shared" ref="L42" si="51">IF(J42&gt;0,J42*$AB$12,"")</f>
        <v/>
      </c>
      <c r="M42" s="97"/>
      <c r="N42" s="99" t="str">
        <f t="shared" ref="N42" si="52">IF(M42&gt;0,"/","")</f>
        <v/>
      </c>
      <c r="O42" s="98" t="str">
        <f t="shared" ref="O42" si="53">IF(M42&gt;0,M42*$AC$12,"")</f>
        <v/>
      </c>
      <c r="P42" s="97"/>
      <c r="Q42" s="99" t="str">
        <f t="shared" ref="Q42" si="54">IF(P42&gt;0,"/","")</f>
        <v/>
      </c>
      <c r="R42" s="100" t="str">
        <f t="shared" ref="R42" si="55">IF(P42&gt;0,P42*$AD$12,"")</f>
        <v/>
      </c>
      <c r="S42" s="99"/>
      <c r="T42" s="99" t="str">
        <f t="shared" ref="T42" si="56">IF(S42&gt;0,"/","")</f>
        <v/>
      </c>
      <c r="U42" s="100" t="str">
        <f t="shared" ref="U42" si="57">IF(S42&gt;0,S42*$AE$12,"")</f>
        <v/>
      </c>
      <c r="V42" s="99"/>
      <c r="W42" s="99" t="str">
        <f t="shared" ref="W42" si="58">IF(V42&gt;0,"/","")</f>
        <v/>
      </c>
      <c r="X42" s="100" t="str">
        <f t="shared" ref="X42" si="59">IF(V42&gt;0,V42*$AF$12,"")</f>
        <v/>
      </c>
      <c r="Y42" s="99"/>
      <c r="Z42" s="99" t="str">
        <f t="shared" ref="Z42" si="60">IF(Y42&gt;0,"/","")</f>
        <v/>
      </c>
      <c r="AA42" s="100" t="str">
        <f t="shared" ref="AA42" si="61">IF(Y42&gt;0,Y42*$AG$12,"")</f>
        <v/>
      </c>
    </row>
    <row r="43" spans="1:27" s="47" customFormat="1" ht="26.4" x14ac:dyDescent="0.3">
      <c r="A43" s="58" t="s">
        <v>61</v>
      </c>
      <c r="B43" s="59" t="s">
        <v>62</v>
      </c>
      <c r="C43" s="58" t="str">
        <f>"4з/11дз/
15э (4эм)"</f>
        <v>4з/11дз/
15э (4эм)</v>
      </c>
      <c r="D43" s="60">
        <v>3047</v>
      </c>
      <c r="E43" s="87">
        <f>SUM(E44,E53,E66,E77,E83)</f>
        <v>738</v>
      </c>
      <c r="F43" s="87"/>
      <c r="G43" s="87">
        <v>2309</v>
      </c>
      <c r="H43" s="87">
        <f>SUM(H44,H53,H66,H77,H83)</f>
        <v>662</v>
      </c>
      <c r="I43" s="62"/>
      <c r="J43" s="63"/>
      <c r="K43" s="64" t="str">
        <f>IF(J43&gt;0,"/","")</f>
        <v/>
      </c>
      <c r="L43" s="65" t="str">
        <f>IF(J43&gt;0,J43*$AB$12,"")</f>
        <v/>
      </c>
      <c r="M43" s="63"/>
      <c r="N43" s="64" t="str">
        <f>IF(M43&gt;0,"/","")</f>
        <v/>
      </c>
      <c r="O43" s="65" t="str">
        <f>IF(M43&gt;0,M43*$AB$12,"")</f>
        <v/>
      </c>
      <c r="P43" s="63"/>
      <c r="Q43" s="64" t="str">
        <f>IF(P43&gt;0,"/","")</f>
        <v/>
      </c>
      <c r="R43" s="65" t="str">
        <f>IF(P43&gt;0,P43*$AD$12,"")</f>
        <v/>
      </c>
      <c r="S43" s="64"/>
      <c r="T43" s="64" t="str">
        <f>IF(S43&gt;0,"/","")</f>
        <v/>
      </c>
      <c r="U43" s="65" t="str">
        <f>IF(S43&gt;0,S43*$AE$12,"")</f>
        <v/>
      </c>
      <c r="V43" s="64"/>
      <c r="W43" s="64" t="str">
        <f>IF(V43&gt;0,"/","")</f>
        <v/>
      </c>
      <c r="X43" s="65" t="str">
        <f>IF(V43&gt;0,V43*$AF$12,"")</f>
        <v/>
      </c>
      <c r="Y43" s="64"/>
      <c r="Z43" s="64" t="str">
        <f>IF(Y43&gt;0,"/","")</f>
        <v/>
      </c>
      <c r="AA43" s="65" t="str">
        <f>IF(Y43&gt;0,Y43*$AG$12,"")</f>
        <v/>
      </c>
    </row>
    <row r="44" spans="1:27" s="47" customFormat="1" ht="52.8" x14ac:dyDescent="0.3">
      <c r="A44" s="58" t="s">
        <v>63</v>
      </c>
      <c r="B44" s="59" t="s">
        <v>137</v>
      </c>
      <c r="C44" s="58" t="str">
        <f>"1з/2дз/2э (1эм)"</f>
        <v>1з/2дз/2э (1эм)</v>
      </c>
      <c r="D44" s="87">
        <v>488</v>
      </c>
      <c r="E44" s="87">
        <f t="shared" ref="E44" si="62">SUM(E47,E49,E50,E52,E46,E45)</f>
        <v>115</v>
      </c>
      <c r="F44" s="87"/>
      <c r="G44" s="87">
        <v>373</v>
      </c>
      <c r="H44" s="60">
        <f>SUM(H47,H49,H50,H52,H46,H45)</f>
        <v>136</v>
      </c>
      <c r="I44" s="62"/>
      <c r="J44" s="63"/>
      <c r="K44" s="64" t="str">
        <f>IF(J44&gt;0,"/","")</f>
        <v/>
      </c>
      <c r="L44" s="65" t="str">
        <f>IF(J44&gt;0,J44*$AB$12,"")</f>
        <v/>
      </c>
      <c r="M44" s="63"/>
      <c r="N44" s="64"/>
      <c r="O44" s="65" t="str">
        <f>IF(M44&gt;0,M44*$AB$12,"")</f>
        <v/>
      </c>
      <c r="P44" s="63"/>
      <c r="Q44" s="64" t="s">
        <v>82</v>
      </c>
      <c r="R44" s="65" t="str">
        <f>IF(P44&gt;0,P44*$AD$12,"")</f>
        <v/>
      </c>
      <c r="S44" s="64"/>
      <c r="T44" s="64" t="str">
        <f>IF(S44&gt;0,"/","")</f>
        <v/>
      </c>
      <c r="U44" s="65" t="str">
        <f>IF(S44&gt;0,S44*$AE$12,"")</f>
        <v/>
      </c>
      <c r="V44" s="64"/>
      <c r="W44" s="64" t="str">
        <f>IF(V44&gt;0,"/","")</f>
        <v/>
      </c>
      <c r="X44" s="65" t="str">
        <f>IF(V44&gt;0,V44*$AF$12,"")</f>
        <v/>
      </c>
      <c r="Y44" s="64"/>
      <c r="Z44" s="64"/>
      <c r="AA44" s="65" t="str">
        <f>IF(Y44&gt;0,Y44*$AG$12,"")</f>
        <v/>
      </c>
    </row>
    <row r="45" spans="1:27" s="47" customFormat="1" ht="26.4" x14ac:dyDescent="0.3">
      <c r="A45" s="21" t="s">
        <v>64</v>
      </c>
      <c r="B45" s="18" t="s">
        <v>138</v>
      </c>
      <c r="C45" s="20" t="str">
        <f>"-/-/кэ"</f>
        <v>-/-/кэ</v>
      </c>
      <c r="D45" s="95">
        <f t="shared" ref="D45:D46" si="63">SUM(E45:G45)</f>
        <v>141</v>
      </c>
      <c r="E45" s="91">
        <v>47</v>
      </c>
      <c r="F45" s="127"/>
      <c r="G45" s="91">
        <f t="shared" ref="G45:G46" si="64">SUM(L45,O45,R45,U45,X45,AA45)</f>
        <v>94</v>
      </c>
      <c r="H45" s="91">
        <v>44</v>
      </c>
      <c r="I45" s="92"/>
      <c r="J45" s="96">
        <v>2</v>
      </c>
      <c r="K45" s="93" t="str">
        <f t="shared" ref="K45:K46" si="65">IF(J45&gt;0,"/","")</f>
        <v>/</v>
      </c>
      <c r="L45" s="94">
        <f t="shared" ref="L45:L46" si="66">IF(J45&gt;0,J45*$AB$12,"")</f>
        <v>34</v>
      </c>
      <c r="M45" s="96">
        <v>2</v>
      </c>
      <c r="N45" s="93" t="str">
        <f t="shared" ref="N45:N46" si="67">IF(M45&gt;0,"/","")</f>
        <v>/</v>
      </c>
      <c r="O45" s="94">
        <f t="shared" ref="O45:O46" si="68">IF(M45&gt;0,M45*$AC$12,"")</f>
        <v>36</v>
      </c>
      <c r="P45" s="96">
        <v>2</v>
      </c>
      <c r="Q45" s="93" t="str">
        <f t="shared" ref="Q45:Q46" si="69">IF(P45&gt;0,"/","")</f>
        <v>/</v>
      </c>
      <c r="R45" s="94">
        <f t="shared" ref="R45:R46" si="70">IF(P45&gt;0,P45*$AD$12,"")</f>
        <v>24</v>
      </c>
      <c r="S45" s="93"/>
      <c r="T45" s="93" t="str">
        <f t="shared" ref="T45:T46" si="71">IF(S45&gt;0,"/","")</f>
        <v/>
      </c>
      <c r="U45" s="94" t="str">
        <f t="shared" ref="U45:U46" si="72">IF(S45&gt;0,S45*$AE$12,"")</f>
        <v/>
      </c>
      <c r="V45" s="93"/>
      <c r="W45" s="93" t="str">
        <f t="shared" ref="W45:W46" si="73">IF(V45&gt;0,"/","")</f>
        <v/>
      </c>
      <c r="X45" s="94" t="str">
        <f t="shared" ref="X45:X46" si="74">IF(V45&gt;0,V45*$AF$12,"")</f>
        <v/>
      </c>
      <c r="Y45" s="93"/>
      <c r="Z45" s="93" t="str">
        <f t="shared" ref="Z45:Z46" si="75">IF(Y45&gt;0,"/","")</f>
        <v/>
      </c>
      <c r="AA45" s="94" t="str">
        <f t="shared" ref="AA45:AA46" si="76">IF(Y45&gt;0,Y45*$AG$12,"")</f>
        <v/>
      </c>
    </row>
    <row r="46" spans="1:27" s="47" customFormat="1" ht="41.25" customHeight="1" x14ac:dyDescent="0.3">
      <c r="A46" s="21" t="s">
        <v>103</v>
      </c>
      <c r="B46" s="18" t="s">
        <v>96</v>
      </c>
      <c r="C46" s="20" t="str">
        <f>"-/-/кэ"</f>
        <v>-/-/кэ</v>
      </c>
      <c r="D46" s="95">
        <f t="shared" si="63"/>
        <v>149</v>
      </c>
      <c r="E46" s="91">
        <v>50</v>
      </c>
      <c r="F46" s="127"/>
      <c r="G46" s="91">
        <f t="shared" si="64"/>
        <v>99</v>
      </c>
      <c r="H46" s="91">
        <v>56</v>
      </c>
      <c r="I46" s="92"/>
      <c r="J46" s="96">
        <v>3</v>
      </c>
      <c r="K46" s="93" t="str">
        <f t="shared" si="65"/>
        <v>/</v>
      </c>
      <c r="L46" s="94">
        <f t="shared" si="66"/>
        <v>51</v>
      </c>
      <c r="M46" s="96">
        <v>2</v>
      </c>
      <c r="N46" s="93" t="str">
        <f t="shared" si="67"/>
        <v>/</v>
      </c>
      <c r="O46" s="94">
        <f t="shared" si="68"/>
        <v>36</v>
      </c>
      <c r="P46" s="96">
        <v>1</v>
      </c>
      <c r="Q46" s="93" t="str">
        <f t="shared" si="69"/>
        <v>/</v>
      </c>
      <c r="R46" s="94">
        <f t="shared" si="70"/>
        <v>12</v>
      </c>
      <c r="S46" s="93"/>
      <c r="T46" s="93" t="str">
        <f t="shared" si="71"/>
        <v/>
      </c>
      <c r="U46" s="94" t="str">
        <f t="shared" si="72"/>
        <v/>
      </c>
      <c r="V46" s="93"/>
      <c r="W46" s="93" t="str">
        <f t="shared" si="73"/>
        <v/>
      </c>
      <c r="X46" s="94" t="str">
        <f t="shared" si="74"/>
        <v/>
      </c>
      <c r="Y46" s="93"/>
      <c r="Z46" s="93" t="str">
        <f t="shared" si="75"/>
        <v/>
      </c>
      <c r="AA46" s="94" t="str">
        <f t="shared" si="76"/>
        <v/>
      </c>
    </row>
    <row r="47" spans="1:27" ht="26.4" x14ac:dyDescent="0.3">
      <c r="A47" s="21" t="s">
        <v>104</v>
      </c>
      <c r="B47" s="18" t="s">
        <v>105</v>
      </c>
      <c r="C47" s="20" t="str">
        <f>"дз"</f>
        <v>дз</v>
      </c>
      <c r="D47" s="9">
        <f>SUM(E47:G47)</f>
        <v>54</v>
      </c>
      <c r="E47" s="13">
        <v>18</v>
      </c>
      <c r="F47" s="127"/>
      <c r="G47" s="13">
        <f>SUM(L47,O47,R47,U47,X47,AA47)</f>
        <v>36</v>
      </c>
      <c r="H47" s="13">
        <v>36</v>
      </c>
      <c r="I47" s="15"/>
      <c r="J47" s="4"/>
      <c r="K47" s="8" t="str">
        <f t="shared" ref="K47:K81" si="77">IF(J47&gt;0,"/","")</f>
        <v/>
      </c>
      <c r="L47" s="26" t="str">
        <f t="shared" ref="L47:L81" si="78">IF(J47&gt;0,J47*$AB$12,"")</f>
        <v/>
      </c>
      <c r="M47" s="4">
        <v>2</v>
      </c>
      <c r="N47" s="8" t="str">
        <f t="shared" ref="N47:N81" si="79">IF(M47&gt;0,"/","")</f>
        <v>/</v>
      </c>
      <c r="O47" s="26">
        <f>IF(M47&gt;0,M47*$AC$12,"")</f>
        <v>36</v>
      </c>
      <c r="P47" s="4"/>
      <c r="Q47" s="8" t="str">
        <f t="shared" ref="Q47:Q81" si="80">IF(P47&gt;0,"/","")</f>
        <v/>
      </c>
      <c r="R47" s="26" t="str">
        <f t="shared" ref="R47:R81" si="81">IF(P47&gt;0,P47*$AD$12,"")</f>
        <v/>
      </c>
      <c r="S47" s="8"/>
      <c r="T47" s="8" t="str">
        <f t="shared" ref="T47:T78" si="82">IF(S47&gt;0,"/","")</f>
        <v/>
      </c>
      <c r="U47" s="26" t="str">
        <f t="shared" ref="U47:U81" si="83">IF(S47&gt;0,S47*$AE$12,"")</f>
        <v/>
      </c>
      <c r="V47" s="8"/>
      <c r="W47" s="8" t="str">
        <f t="shared" ref="W47:W78" si="84">IF(V47&gt;0,"/","")</f>
        <v/>
      </c>
      <c r="X47" s="26" t="str">
        <f t="shared" ref="X47:X78" si="85">IF(V47&gt;0,V47*$AF$12,"")</f>
        <v/>
      </c>
      <c r="Y47" s="8"/>
      <c r="Z47" s="8" t="str">
        <f t="shared" ref="Z47:Z79" si="86">IF(Y47&gt;0,"/","")</f>
        <v/>
      </c>
      <c r="AA47" s="26" t="str">
        <f t="shared" ref="AA47:AA81" si="87">IF(Y47&gt;0,Y47*$AG$12,"")</f>
        <v/>
      </c>
    </row>
    <row r="48" spans="1:27" s="47" customFormat="1" x14ac:dyDescent="0.3">
      <c r="A48" s="86" t="s">
        <v>65</v>
      </c>
      <c r="B48" s="59" t="s">
        <v>66</v>
      </c>
      <c r="C48" s="86" t="s">
        <v>43</v>
      </c>
      <c r="D48" s="72">
        <v>72</v>
      </c>
      <c r="E48" s="88"/>
      <c r="F48" s="143"/>
      <c r="G48" s="74">
        <v>72</v>
      </c>
      <c r="H48" s="88"/>
      <c r="I48" s="62"/>
      <c r="J48" s="63"/>
      <c r="K48" s="64" t="str">
        <f t="shared" si="77"/>
        <v/>
      </c>
      <c r="L48" s="65" t="str">
        <f t="shared" si="78"/>
        <v/>
      </c>
      <c r="M48" s="151">
        <v>72</v>
      </c>
      <c r="N48" s="152"/>
      <c r="O48" s="153"/>
      <c r="P48" s="63"/>
      <c r="Q48" s="64"/>
      <c r="R48" s="65" t="str">
        <f t="shared" si="81"/>
        <v/>
      </c>
      <c r="S48" s="64"/>
      <c r="T48" s="64" t="str">
        <f t="shared" si="82"/>
        <v/>
      </c>
      <c r="U48" s="65" t="str">
        <f t="shared" si="83"/>
        <v/>
      </c>
      <c r="V48" s="64"/>
      <c r="W48" s="64" t="str">
        <f t="shared" si="84"/>
        <v/>
      </c>
      <c r="X48" s="65" t="str">
        <f t="shared" si="85"/>
        <v/>
      </c>
      <c r="Y48" s="64"/>
      <c r="Z48" s="64" t="str">
        <f t="shared" si="86"/>
        <v/>
      </c>
      <c r="AA48" s="65" t="str">
        <f t="shared" si="87"/>
        <v/>
      </c>
    </row>
    <row r="49" spans="1:27" s="47" customFormat="1" ht="0.75" customHeight="1" x14ac:dyDescent="0.3">
      <c r="A49" s="21"/>
      <c r="B49" s="19"/>
      <c r="C49" s="41"/>
      <c r="D49" s="5"/>
      <c r="E49" s="42"/>
      <c r="F49" s="126"/>
      <c r="G49" s="123"/>
      <c r="H49" s="42"/>
      <c r="I49" s="43"/>
      <c r="J49" s="44"/>
      <c r="K49" s="45"/>
      <c r="L49" s="46"/>
      <c r="M49" s="44"/>
      <c r="N49" s="45"/>
      <c r="O49" s="120"/>
      <c r="P49" s="44"/>
      <c r="Q49" s="45"/>
      <c r="R49" s="46"/>
      <c r="S49" s="45"/>
      <c r="T49" s="45"/>
      <c r="U49" s="46"/>
      <c r="V49" s="45"/>
      <c r="W49" s="45"/>
      <c r="X49" s="46"/>
      <c r="Y49" s="45"/>
      <c r="Z49" s="45"/>
      <c r="AA49" s="46"/>
    </row>
    <row r="50" spans="1:27" ht="15" hidden="1" x14ac:dyDescent="0.25">
      <c r="A50" s="21"/>
      <c r="B50" s="19"/>
      <c r="C50" s="21"/>
      <c r="D50" s="5"/>
      <c r="E50" s="121"/>
      <c r="F50" s="127"/>
      <c r="G50" s="123"/>
      <c r="H50" s="121"/>
      <c r="I50" s="122"/>
      <c r="J50" s="118"/>
      <c r="K50" s="119" t="str">
        <f t="shared" si="77"/>
        <v/>
      </c>
      <c r="L50" s="120" t="str">
        <f t="shared" si="78"/>
        <v/>
      </c>
      <c r="M50" s="118"/>
      <c r="N50" s="119" t="str">
        <f t="shared" ref="N50" si="88">IF(M50&gt;0,"/","")</f>
        <v/>
      </c>
      <c r="O50" s="120"/>
      <c r="P50" s="118"/>
      <c r="Q50" s="119" t="str">
        <f t="shared" ref="Q50" si="89">IF(P50&gt;0,"/","")</f>
        <v/>
      </c>
      <c r="R50" s="120"/>
      <c r="S50" s="119"/>
      <c r="T50" s="119" t="str">
        <f t="shared" si="82"/>
        <v/>
      </c>
      <c r="U50" s="120" t="str">
        <f t="shared" si="83"/>
        <v/>
      </c>
      <c r="V50" s="119"/>
      <c r="W50" s="119" t="str">
        <f t="shared" si="84"/>
        <v/>
      </c>
      <c r="X50" s="120" t="str">
        <f t="shared" si="85"/>
        <v/>
      </c>
      <c r="Y50" s="119"/>
      <c r="Z50" s="119" t="str">
        <f t="shared" si="86"/>
        <v/>
      </c>
      <c r="AA50" s="120" t="str">
        <f t="shared" si="87"/>
        <v/>
      </c>
    </row>
    <row r="51" spans="1:27" s="47" customFormat="1" ht="24" customHeight="1" x14ac:dyDescent="0.3">
      <c r="A51" s="86" t="s">
        <v>83</v>
      </c>
      <c r="B51" s="59" t="s">
        <v>149</v>
      </c>
      <c r="C51" s="86" t="s">
        <v>24</v>
      </c>
      <c r="D51" s="72">
        <v>72</v>
      </c>
      <c r="E51" s="88"/>
      <c r="F51" s="143"/>
      <c r="G51" s="74">
        <v>72</v>
      </c>
      <c r="H51" s="88"/>
      <c r="I51" s="62"/>
      <c r="J51" s="63"/>
      <c r="K51" s="64" t="str">
        <f t="shared" si="77"/>
        <v/>
      </c>
      <c r="L51" s="65" t="str">
        <f t="shared" si="78"/>
        <v/>
      </c>
      <c r="M51" s="151">
        <v>72</v>
      </c>
      <c r="N51" s="152"/>
      <c r="O51" s="153"/>
      <c r="P51" s="63"/>
      <c r="Q51" s="64"/>
      <c r="R51" s="65" t="str">
        <f t="shared" si="81"/>
        <v/>
      </c>
      <c r="S51" s="64"/>
      <c r="T51" s="64" t="str">
        <f t="shared" si="82"/>
        <v/>
      </c>
      <c r="U51" s="65" t="str">
        <f t="shared" si="83"/>
        <v/>
      </c>
      <c r="V51" s="64"/>
      <c r="W51" s="64"/>
      <c r="X51" s="65" t="str">
        <f t="shared" si="85"/>
        <v/>
      </c>
      <c r="Y51" s="64"/>
      <c r="Z51" s="64" t="str">
        <f t="shared" si="86"/>
        <v/>
      </c>
      <c r="AA51" s="65" t="str">
        <f t="shared" si="87"/>
        <v/>
      </c>
    </row>
    <row r="52" spans="1:27" ht="15" hidden="1" x14ac:dyDescent="0.25">
      <c r="A52" s="21"/>
      <c r="B52" s="19"/>
      <c r="C52" s="21"/>
      <c r="D52" s="5"/>
      <c r="E52" s="121"/>
      <c r="F52" s="127"/>
      <c r="G52" s="123"/>
      <c r="H52" s="121"/>
      <c r="I52" s="122"/>
      <c r="J52" s="118"/>
      <c r="K52" s="119"/>
      <c r="L52" s="120"/>
      <c r="M52" s="118"/>
      <c r="N52" s="119"/>
      <c r="O52" s="120"/>
      <c r="P52" s="118"/>
      <c r="Q52" s="119"/>
      <c r="R52" s="120"/>
      <c r="S52" s="119"/>
      <c r="T52" s="119"/>
      <c r="U52" s="84"/>
      <c r="V52" s="119"/>
      <c r="W52" s="119"/>
      <c r="X52" s="120"/>
      <c r="Y52" s="119"/>
      <c r="Z52" s="119"/>
      <c r="AA52" s="120"/>
    </row>
    <row r="53" spans="1:27" s="47" customFormat="1" ht="26.4" x14ac:dyDescent="0.3">
      <c r="A53" s="58" t="s">
        <v>67</v>
      </c>
      <c r="B53" s="85" t="s">
        <v>143</v>
      </c>
      <c r="C53" s="58" t="str">
        <f>"2з/4дз/4э (1эм)"</f>
        <v>2з/4дз/4э (1эм)</v>
      </c>
      <c r="D53" s="61">
        <v>1149</v>
      </c>
      <c r="E53" s="61">
        <f>SUM(E54:E65)</f>
        <v>263</v>
      </c>
      <c r="F53" s="88"/>
      <c r="G53" s="61">
        <v>886</v>
      </c>
      <c r="H53" s="61">
        <f>SUM(H54:H65)</f>
        <v>285</v>
      </c>
      <c r="I53" s="62"/>
      <c r="J53" s="63"/>
      <c r="K53" s="64" t="str">
        <f t="shared" si="77"/>
        <v/>
      </c>
      <c r="L53" s="65" t="str">
        <f t="shared" si="78"/>
        <v/>
      </c>
      <c r="M53" s="63"/>
      <c r="N53" s="64" t="str">
        <f t="shared" si="79"/>
        <v/>
      </c>
      <c r="O53" s="65" t="str">
        <f t="shared" ref="O53:O81" si="90">IF(M53&gt;0,M53*$AB$12,"")</f>
        <v/>
      </c>
      <c r="P53" s="63"/>
      <c r="Q53" s="64"/>
      <c r="R53" s="65" t="str">
        <f t="shared" si="81"/>
        <v/>
      </c>
      <c r="S53" s="64"/>
      <c r="T53" s="64"/>
      <c r="U53" s="65" t="str">
        <f t="shared" si="83"/>
        <v/>
      </c>
      <c r="V53" s="64"/>
      <c r="W53" s="64" t="s">
        <v>82</v>
      </c>
      <c r="X53" s="65" t="str">
        <f t="shared" si="85"/>
        <v/>
      </c>
      <c r="Y53" s="64"/>
      <c r="Z53" s="64" t="str">
        <f t="shared" si="86"/>
        <v/>
      </c>
      <c r="AA53" s="65" t="str">
        <f t="shared" si="87"/>
        <v/>
      </c>
    </row>
    <row r="54" spans="1:27" ht="42" customHeight="1" x14ac:dyDescent="0.3">
      <c r="A54" s="21" t="s">
        <v>68</v>
      </c>
      <c r="B54" s="19" t="s">
        <v>139</v>
      </c>
      <c r="C54" s="20" t="str">
        <f>"-/-/э/-"</f>
        <v>-/-/э/-</v>
      </c>
      <c r="D54" s="5">
        <f>SUM(E54:G54)</f>
        <v>171</v>
      </c>
      <c r="E54" s="3">
        <v>57</v>
      </c>
      <c r="F54" s="127"/>
      <c r="G54" s="13">
        <f>SUM(L54,O54,R54,U54,X54,AA54)</f>
        <v>114</v>
      </c>
      <c r="H54" s="3">
        <v>35</v>
      </c>
      <c r="I54" s="16"/>
      <c r="J54" s="4"/>
      <c r="K54" s="8" t="str">
        <f t="shared" si="77"/>
        <v/>
      </c>
      <c r="L54" s="26" t="str">
        <f t="shared" si="78"/>
        <v/>
      </c>
      <c r="M54" s="4">
        <v>2</v>
      </c>
      <c r="N54" s="8" t="str">
        <f t="shared" si="79"/>
        <v>/</v>
      </c>
      <c r="O54" s="26">
        <f>IF(M54&gt;0,M54*$AC$12,"")</f>
        <v>36</v>
      </c>
      <c r="P54" s="4">
        <v>2</v>
      </c>
      <c r="Q54" s="8" t="str">
        <f t="shared" si="80"/>
        <v>/</v>
      </c>
      <c r="R54" s="26">
        <f t="shared" si="81"/>
        <v>24</v>
      </c>
      <c r="S54" s="8">
        <v>2</v>
      </c>
      <c r="T54" s="8" t="str">
        <f t="shared" si="82"/>
        <v>/</v>
      </c>
      <c r="U54" s="26">
        <f t="shared" si="83"/>
        <v>30</v>
      </c>
      <c r="V54" s="93">
        <v>2</v>
      </c>
      <c r="W54" s="93" t="str">
        <f t="shared" ref="W54" si="91">IF(V54&gt;0,"/","")</f>
        <v>/</v>
      </c>
      <c r="X54" s="94">
        <f t="shared" si="85"/>
        <v>24</v>
      </c>
      <c r="Y54" s="93"/>
      <c r="Z54" s="93" t="str">
        <f t="shared" si="86"/>
        <v/>
      </c>
      <c r="AA54" s="94" t="str">
        <f t="shared" si="87"/>
        <v/>
      </c>
    </row>
    <row r="55" spans="1:27" ht="39.6" x14ac:dyDescent="0.3">
      <c r="A55" s="21" t="s">
        <v>106</v>
      </c>
      <c r="B55" s="19" t="s">
        <v>111</v>
      </c>
      <c r="C55" s="20" t="str">
        <f>"дз"</f>
        <v>дз</v>
      </c>
      <c r="D55" s="5">
        <f t="shared" ref="D55:D59" si="92">SUM(E55:G55)</f>
        <v>54</v>
      </c>
      <c r="E55" s="89">
        <v>18</v>
      </c>
      <c r="F55" s="127"/>
      <c r="G55" s="91">
        <f t="shared" ref="G55:G59" si="93">SUM(L55,O55,R55,U55,X55,AA55)</f>
        <v>36</v>
      </c>
      <c r="H55" s="89">
        <v>10</v>
      </c>
      <c r="I55" s="90"/>
      <c r="J55" s="96"/>
      <c r="K55" s="93" t="str">
        <f t="shared" ref="K55:K63" si="94">IF(J55&gt;0,"/","")</f>
        <v/>
      </c>
      <c r="L55" s="94" t="str">
        <f t="shared" ref="L55:L63" si="95">IF(J55&gt;0,J55*$AB$12,"")</f>
        <v/>
      </c>
      <c r="M55" s="96">
        <v>2</v>
      </c>
      <c r="N55" s="93" t="str">
        <f t="shared" ref="N55:N59" si="96">IF(M55&gt;0,"/","")</f>
        <v>/</v>
      </c>
      <c r="O55" s="94">
        <f t="shared" ref="O55:O59" si="97">IF(M55&gt;0,M55*$AC$12,"")</f>
        <v>36</v>
      </c>
      <c r="P55" s="96"/>
      <c r="Q55" s="93" t="str">
        <f t="shared" ref="Q55:Q59" si="98">IF(P55&gt;0,"/","")</f>
        <v/>
      </c>
      <c r="R55" s="94" t="str">
        <f t="shared" ref="R55:R59" si="99">IF(P55&gt;0,P55*$AD$12,"")</f>
        <v/>
      </c>
      <c r="S55" s="93"/>
      <c r="T55" s="93" t="str">
        <f t="shared" ref="T55:T59" si="100">IF(S55&gt;0,"/","")</f>
        <v/>
      </c>
      <c r="U55" s="94" t="str">
        <f t="shared" ref="U55:U59" si="101">IF(S55&gt;0,S55*$AE$12,"")</f>
        <v/>
      </c>
      <c r="V55" s="93"/>
      <c r="W55" s="93" t="str">
        <f t="shared" ref="W55:W63" si="102">IF(V55&gt;0,"/","")</f>
        <v/>
      </c>
      <c r="X55" s="94" t="str">
        <f t="shared" ref="X55:X63" si="103">IF(V55&gt;0,V55*$AF$12,"")</f>
        <v/>
      </c>
      <c r="Y55" s="93"/>
      <c r="Z55" s="93" t="str">
        <f t="shared" ref="Z55:Z63" si="104">IF(Y55&gt;0,"/","")</f>
        <v/>
      </c>
      <c r="AA55" s="94" t="str">
        <f t="shared" ref="AA55:AA63" si="105">IF(Y55&gt;0,Y55*$AG$12,"")</f>
        <v/>
      </c>
    </row>
    <row r="56" spans="1:27" ht="52.8" x14ac:dyDescent="0.3">
      <c r="A56" s="21" t="s">
        <v>107</v>
      </c>
      <c r="B56" s="19" t="s">
        <v>112</v>
      </c>
      <c r="C56" s="20" t="str">
        <f>"-/э/-"</f>
        <v>-/э/-</v>
      </c>
      <c r="D56" s="5">
        <f t="shared" si="92"/>
        <v>139</v>
      </c>
      <c r="E56" s="89">
        <v>46</v>
      </c>
      <c r="F56" s="127"/>
      <c r="G56" s="91">
        <f t="shared" si="93"/>
        <v>93</v>
      </c>
      <c r="H56" s="89">
        <v>40</v>
      </c>
      <c r="I56" s="90"/>
      <c r="J56" s="96"/>
      <c r="K56" s="93" t="str">
        <f t="shared" si="94"/>
        <v/>
      </c>
      <c r="L56" s="94" t="str">
        <f t="shared" si="95"/>
        <v/>
      </c>
      <c r="M56" s="96"/>
      <c r="N56" s="93" t="str">
        <f t="shared" si="96"/>
        <v/>
      </c>
      <c r="O56" s="94" t="str">
        <f t="shared" si="97"/>
        <v/>
      </c>
      <c r="P56" s="96">
        <v>2</v>
      </c>
      <c r="Q56" s="93" t="str">
        <f t="shared" si="98"/>
        <v>/</v>
      </c>
      <c r="R56" s="94">
        <f t="shared" si="99"/>
        <v>24</v>
      </c>
      <c r="S56" s="93">
        <v>3</v>
      </c>
      <c r="T56" s="93" t="str">
        <f t="shared" si="100"/>
        <v>/</v>
      </c>
      <c r="U56" s="94">
        <f t="shared" si="101"/>
        <v>45</v>
      </c>
      <c r="V56" s="93">
        <v>2</v>
      </c>
      <c r="W56" s="93" t="str">
        <f t="shared" si="102"/>
        <v>/</v>
      </c>
      <c r="X56" s="94">
        <f t="shared" si="103"/>
        <v>24</v>
      </c>
      <c r="Y56" s="93"/>
      <c r="Z56" s="93" t="str">
        <f t="shared" si="104"/>
        <v/>
      </c>
      <c r="AA56" s="94" t="str">
        <f t="shared" si="105"/>
        <v/>
      </c>
    </row>
    <row r="57" spans="1:27" ht="39.6" x14ac:dyDescent="0.3">
      <c r="A57" s="21" t="s">
        <v>108</v>
      </c>
      <c r="B57" s="19" t="s">
        <v>113</v>
      </c>
      <c r="C57" s="20" t="str">
        <f>"-/з/-/дз"</f>
        <v>-/з/-/дз</v>
      </c>
      <c r="D57" s="5">
        <f t="shared" si="92"/>
        <v>186</v>
      </c>
      <c r="E57" s="89">
        <v>62</v>
      </c>
      <c r="F57" s="127"/>
      <c r="G57" s="91">
        <f t="shared" si="93"/>
        <v>124</v>
      </c>
      <c r="H57" s="89">
        <v>124</v>
      </c>
      <c r="I57" s="90"/>
      <c r="J57" s="96">
        <v>2</v>
      </c>
      <c r="K57" s="93" t="str">
        <f t="shared" si="94"/>
        <v>/</v>
      </c>
      <c r="L57" s="94">
        <f t="shared" si="95"/>
        <v>34</v>
      </c>
      <c r="M57" s="96">
        <v>2</v>
      </c>
      <c r="N57" s="93" t="str">
        <f t="shared" si="96"/>
        <v>/</v>
      </c>
      <c r="O57" s="94">
        <f t="shared" si="97"/>
        <v>36</v>
      </c>
      <c r="P57" s="96">
        <v>2</v>
      </c>
      <c r="Q57" s="93" t="str">
        <f t="shared" si="98"/>
        <v>/</v>
      </c>
      <c r="R57" s="94">
        <f t="shared" si="99"/>
        <v>24</v>
      </c>
      <c r="S57" s="93">
        <v>2</v>
      </c>
      <c r="T57" s="93" t="str">
        <f t="shared" si="100"/>
        <v>/</v>
      </c>
      <c r="U57" s="94">
        <f t="shared" si="101"/>
        <v>30</v>
      </c>
      <c r="V57" s="93"/>
      <c r="W57" s="93" t="str">
        <f t="shared" si="102"/>
        <v/>
      </c>
      <c r="X57" s="94" t="str">
        <f t="shared" si="103"/>
        <v/>
      </c>
      <c r="Y57" s="93"/>
      <c r="Z57" s="93" t="str">
        <f t="shared" si="104"/>
        <v/>
      </c>
      <c r="AA57" s="94" t="str">
        <f t="shared" si="105"/>
        <v/>
      </c>
    </row>
    <row r="58" spans="1:27" ht="26.4" x14ac:dyDescent="0.3">
      <c r="A58" s="21" t="s">
        <v>109</v>
      </c>
      <c r="B58" s="19" t="s">
        <v>114</v>
      </c>
      <c r="C58" s="20" t="str">
        <f>"-/э/-"</f>
        <v>-/э/-</v>
      </c>
      <c r="D58" s="5">
        <f t="shared" si="92"/>
        <v>158</v>
      </c>
      <c r="E58" s="89">
        <v>53</v>
      </c>
      <c r="F58" s="127"/>
      <c r="G58" s="91">
        <f t="shared" si="93"/>
        <v>105</v>
      </c>
      <c r="H58" s="89">
        <v>52</v>
      </c>
      <c r="I58" s="90"/>
      <c r="J58" s="96"/>
      <c r="K58" s="93" t="str">
        <f t="shared" si="94"/>
        <v/>
      </c>
      <c r="L58" s="94" t="str">
        <f t="shared" si="95"/>
        <v/>
      </c>
      <c r="M58" s="96"/>
      <c r="N58" s="93" t="str">
        <f t="shared" si="96"/>
        <v/>
      </c>
      <c r="O58" s="94" t="str">
        <f t="shared" si="97"/>
        <v/>
      </c>
      <c r="P58" s="96">
        <v>3</v>
      </c>
      <c r="Q58" s="93" t="str">
        <f t="shared" si="98"/>
        <v>/</v>
      </c>
      <c r="R58" s="94">
        <f t="shared" si="99"/>
        <v>36</v>
      </c>
      <c r="S58" s="93">
        <v>3</v>
      </c>
      <c r="T58" s="93" t="str">
        <f t="shared" si="100"/>
        <v>/</v>
      </c>
      <c r="U58" s="94">
        <f t="shared" si="101"/>
        <v>45</v>
      </c>
      <c r="V58" s="93">
        <v>2</v>
      </c>
      <c r="W58" s="93" t="str">
        <f t="shared" si="102"/>
        <v>/</v>
      </c>
      <c r="X58" s="94">
        <f t="shared" si="103"/>
        <v>24</v>
      </c>
      <c r="Y58" s="93"/>
      <c r="Z58" s="93" t="str">
        <f t="shared" si="104"/>
        <v/>
      </c>
      <c r="AA58" s="94" t="str">
        <f t="shared" si="105"/>
        <v/>
      </c>
    </row>
    <row r="59" spans="1:27" ht="39.6" x14ac:dyDescent="0.3">
      <c r="A59" s="21" t="s">
        <v>110</v>
      </c>
      <c r="B59" s="19" t="s">
        <v>115</v>
      </c>
      <c r="C59" s="20" t="str">
        <f>"-/дз"</f>
        <v>-/дз</v>
      </c>
      <c r="D59" s="5">
        <f t="shared" si="92"/>
        <v>81</v>
      </c>
      <c r="E59" s="89">
        <v>27</v>
      </c>
      <c r="F59" s="127"/>
      <c r="G59" s="91">
        <f t="shared" si="93"/>
        <v>54</v>
      </c>
      <c r="H59" s="89">
        <v>24</v>
      </c>
      <c r="I59" s="90"/>
      <c r="J59" s="96"/>
      <c r="K59" s="93" t="str">
        <f t="shared" si="94"/>
        <v/>
      </c>
      <c r="L59" s="94" t="str">
        <f t="shared" si="95"/>
        <v/>
      </c>
      <c r="M59" s="96"/>
      <c r="N59" s="93" t="str">
        <f t="shared" si="96"/>
        <v/>
      </c>
      <c r="O59" s="94" t="str">
        <f t="shared" si="97"/>
        <v/>
      </c>
      <c r="P59" s="96">
        <v>2</v>
      </c>
      <c r="Q59" s="93" t="str">
        <f t="shared" si="98"/>
        <v>/</v>
      </c>
      <c r="R59" s="94">
        <f t="shared" si="99"/>
        <v>24</v>
      </c>
      <c r="S59" s="93">
        <v>2</v>
      </c>
      <c r="T59" s="93" t="str">
        <f t="shared" si="100"/>
        <v>/</v>
      </c>
      <c r="U59" s="94">
        <f t="shared" si="101"/>
        <v>30</v>
      </c>
      <c r="V59" s="93"/>
      <c r="W59" s="93" t="str">
        <f t="shared" si="102"/>
        <v/>
      </c>
      <c r="X59" s="94" t="str">
        <f t="shared" si="103"/>
        <v/>
      </c>
      <c r="Y59" s="93"/>
      <c r="Z59" s="93" t="str">
        <f t="shared" si="104"/>
        <v/>
      </c>
      <c r="AA59" s="94" t="str">
        <f t="shared" si="105"/>
        <v/>
      </c>
    </row>
    <row r="60" spans="1:27" s="47" customFormat="1" x14ac:dyDescent="0.3">
      <c r="A60" s="86" t="s">
        <v>69</v>
      </c>
      <c r="B60" s="59" t="s">
        <v>66</v>
      </c>
      <c r="C60" s="86" t="s">
        <v>43</v>
      </c>
      <c r="D60" s="87">
        <v>108</v>
      </c>
      <c r="E60" s="88"/>
      <c r="F60" s="143"/>
      <c r="G60" s="143">
        <v>108</v>
      </c>
      <c r="H60" s="88"/>
      <c r="I60" s="62"/>
      <c r="J60" s="63"/>
      <c r="K60" s="64" t="str">
        <f t="shared" si="94"/>
        <v/>
      </c>
      <c r="L60" s="65" t="str">
        <f t="shared" si="95"/>
        <v/>
      </c>
      <c r="M60" s="63"/>
      <c r="N60" s="64"/>
      <c r="O60" s="65" t="str">
        <f t="shared" ref="O60:O63" si="106">IF(M60&gt;0,M60*$AB$12,"")</f>
        <v/>
      </c>
      <c r="P60" s="151">
        <v>72</v>
      </c>
      <c r="Q60" s="152"/>
      <c r="R60" s="153"/>
      <c r="S60" s="151">
        <v>36</v>
      </c>
      <c r="T60" s="152"/>
      <c r="U60" s="153"/>
      <c r="V60" s="64"/>
      <c r="W60" s="64" t="str">
        <f t="shared" si="102"/>
        <v/>
      </c>
      <c r="X60" s="65" t="str">
        <f t="shared" si="103"/>
        <v/>
      </c>
      <c r="Y60" s="64"/>
      <c r="Z60" s="64" t="str">
        <f t="shared" si="104"/>
        <v/>
      </c>
      <c r="AA60" s="65" t="str">
        <f t="shared" si="105"/>
        <v/>
      </c>
    </row>
    <row r="61" spans="1:27" ht="15" hidden="1" x14ac:dyDescent="0.25">
      <c r="A61" s="21"/>
      <c r="B61" s="19"/>
      <c r="C61" s="21"/>
      <c r="D61" s="146"/>
      <c r="E61" s="42"/>
      <c r="F61" s="141"/>
      <c r="G61" s="141"/>
      <c r="H61" s="121"/>
      <c r="I61" s="122"/>
      <c r="J61" s="118"/>
      <c r="K61" s="119"/>
      <c r="L61" s="120"/>
      <c r="M61" s="118"/>
      <c r="N61" s="119"/>
      <c r="O61" s="120"/>
      <c r="P61" s="118"/>
      <c r="Q61" s="119"/>
      <c r="R61" s="120"/>
      <c r="S61" s="119"/>
      <c r="T61" s="119"/>
      <c r="U61" s="120"/>
      <c r="V61" s="119"/>
      <c r="W61" s="119"/>
      <c r="X61" s="120"/>
      <c r="Y61" s="119"/>
      <c r="Z61" s="119"/>
      <c r="AA61" s="120"/>
    </row>
    <row r="62" spans="1:27" ht="15" hidden="1" x14ac:dyDescent="0.25">
      <c r="A62" s="21"/>
      <c r="B62" s="19"/>
      <c r="C62" s="21"/>
      <c r="D62" s="146"/>
      <c r="E62" s="42"/>
      <c r="F62" s="141"/>
      <c r="G62" s="141"/>
      <c r="H62" s="121"/>
      <c r="I62" s="122"/>
      <c r="J62" s="118"/>
      <c r="K62" s="119"/>
      <c r="L62" s="120"/>
      <c r="M62" s="118"/>
      <c r="N62" s="119"/>
      <c r="O62" s="120"/>
      <c r="P62" s="118"/>
      <c r="Q62" s="119"/>
      <c r="R62" s="120"/>
      <c r="S62" s="119"/>
      <c r="T62" s="119"/>
      <c r="U62" s="120"/>
      <c r="V62" s="119"/>
      <c r="W62" s="119"/>
      <c r="X62" s="120"/>
      <c r="Y62" s="119"/>
      <c r="Z62" s="119"/>
      <c r="AA62" s="120"/>
    </row>
    <row r="63" spans="1:27" s="47" customFormat="1" ht="24" customHeight="1" x14ac:dyDescent="0.3">
      <c r="A63" s="86" t="s">
        <v>84</v>
      </c>
      <c r="B63" s="59" t="s">
        <v>149</v>
      </c>
      <c r="C63" s="86" t="s">
        <v>24</v>
      </c>
      <c r="D63" s="87">
        <v>252</v>
      </c>
      <c r="E63" s="88"/>
      <c r="F63" s="143"/>
      <c r="G63" s="143">
        <v>252</v>
      </c>
      <c r="H63" s="88"/>
      <c r="I63" s="62"/>
      <c r="J63" s="63"/>
      <c r="K63" s="64" t="str">
        <f t="shared" si="94"/>
        <v/>
      </c>
      <c r="L63" s="65" t="str">
        <f t="shared" si="95"/>
        <v/>
      </c>
      <c r="M63" s="63"/>
      <c r="N63" s="64" t="str">
        <f t="shared" ref="N63" si="107">IF(M63&gt;0,"/","")</f>
        <v/>
      </c>
      <c r="O63" s="65" t="str">
        <f t="shared" si="106"/>
        <v/>
      </c>
      <c r="P63" s="151">
        <v>36</v>
      </c>
      <c r="Q63" s="152"/>
      <c r="R63" s="153"/>
      <c r="S63" s="151">
        <v>216</v>
      </c>
      <c r="T63" s="152"/>
      <c r="U63" s="153"/>
      <c r="V63" s="64"/>
      <c r="W63" s="64" t="str">
        <f t="shared" si="102"/>
        <v/>
      </c>
      <c r="X63" s="65" t="str">
        <f t="shared" si="103"/>
        <v/>
      </c>
      <c r="Y63" s="64"/>
      <c r="Z63" s="64" t="str">
        <f t="shared" si="104"/>
        <v/>
      </c>
      <c r="AA63" s="65" t="str">
        <f t="shared" si="105"/>
        <v/>
      </c>
    </row>
    <row r="64" spans="1:27" ht="15" hidden="1" x14ac:dyDescent="0.25">
      <c r="A64" s="21"/>
      <c r="B64" s="19"/>
      <c r="C64" s="21"/>
      <c r="D64" s="5"/>
      <c r="E64" s="121"/>
      <c r="F64" s="127"/>
      <c r="G64" s="123"/>
      <c r="H64" s="121"/>
      <c r="I64" s="122"/>
      <c r="J64" s="118"/>
      <c r="K64" s="119"/>
      <c r="L64" s="120"/>
      <c r="M64" s="118"/>
      <c r="N64" s="119"/>
      <c r="O64" s="120"/>
      <c r="P64" s="118"/>
      <c r="Q64" s="119"/>
      <c r="R64" s="120"/>
      <c r="S64" s="119"/>
      <c r="T64" s="119"/>
      <c r="U64" s="120"/>
      <c r="V64" s="119"/>
      <c r="W64" s="119"/>
      <c r="X64" s="120"/>
      <c r="Y64" s="119"/>
      <c r="Z64" s="119"/>
      <c r="AA64" s="120"/>
    </row>
    <row r="65" spans="1:27" ht="15" hidden="1" x14ac:dyDescent="0.25">
      <c r="A65" s="21"/>
      <c r="B65" s="19"/>
      <c r="C65" s="21"/>
      <c r="D65" s="5"/>
      <c r="E65" s="121"/>
      <c r="F65" s="127"/>
      <c r="G65" s="123"/>
      <c r="H65" s="121"/>
      <c r="I65" s="122"/>
      <c r="J65" s="118"/>
      <c r="K65" s="119"/>
      <c r="L65" s="120"/>
      <c r="M65" s="118"/>
      <c r="N65" s="119"/>
      <c r="O65" s="120"/>
      <c r="P65" s="118"/>
      <c r="Q65" s="119"/>
      <c r="R65" s="120"/>
      <c r="S65" s="119"/>
      <c r="T65" s="119"/>
      <c r="U65" s="84"/>
      <c r="V65" s="119"/>
      <c r="W65" s="119"/>
      <c r="X65" s="120"/>
      <c r="Y65" s="119"/>
      <c r="Z65" s="119"/>
      <c r="AA65" s="120"/>
    </row>
    <row r="66" spans="1:27" s="47" customFormat="1" ht="52.8" x14ac:dyDescent="0.3">
      <c r="A66" s="58" t="s">
        <v>70</v>
      </c>
      <c r="B66" s="59" t="s">
        <v>140</v>
      </c>
      <c r="C66" s="58" t="str">
        <f>"1з/3дз/5э (1кэм)"</f>
        <v>1з/3дз/5э (1кэм)</v>
      </c>
      <c r="D66" s="87">
        <v>1041</v>
      </c>
      <c r="E66" s="87">
        <f t="shared" ref="E66" si="108">SUM(E67:E76)</f>
        <v>261</v>
      </c>
      <c r="F66" s="87"/>
      <c r="G66" s="87">
        <v>780</v>
      </c>
      <c r="H66" s="60">
        <f>SUM(H67:H76)</f>
        <v>158</v>
      </c>
      <c r="I66" s="62"/>
      <c r="J66" s="63"/>
      <c r="K66" s="64" t="str">
        <f t="shared" si="77"/>
        <v/>
      </c>
      <c r="L66" s="65" t="str">
        <f t="shared" si="78"/>
        <v/>
      </c>
      <c r="M66" s="63"/>
      <c r="N66" s="64" t="str">
        <f t="shared" si="79"/>
        <v/>
      </c>
      <c r="O66" s="65" t="str">
        <f t="shared" si="90"/>
        <v/>
      </c>
      <c r="P66" s="63"/>
      <c r="Q66" s="64" t="str">
        <f t="shared" si="80"/>
        <v/>
      </c>
      <c r="R66" s="65" t="str">
        <f t="shared" si="81"/>
        <v/>
      </c>
      <c r="S66" s="64"/>
      <c r="T66" s="64" t="str">
        <f t="shared" si="82"/>
        <v/>
      </c>
      <c r="U66" s="65" t="str">
        <f t="shared" si="83"/>
        <v/>
      </c>
      <c r="V66" s="64"/>
      <c r="W66" s="64"/>
      <c r="X66" s="65" t="str">
        <f t="shared" si="85"/>
        <v/>
      </c>
      <c r="Y66" s="64"/>
      <c r="Z66" s="64" t="s">
        <v>82</v>
      </c>
      <c r="AA66" s="65" t="str">
        <f t="shared" si="87"/>
        <v/>
      </c>
    </row>
    <row r="67" spans="1:27" ht="26.25" customHeight="1" x14ac:dyDescent="0.3">
      <c r="A67" s="21" t="s">
        <v>71</v>
      </c>
      <c r="B67" s="19" t="s">
        <v>119</v>
      </c>
      <c r="C67" s="21" t="str">
        <f>"-/э"</f>
        <v>-/э</v>
      </c>
      <c r="D67" s="5">
        <f>SUM(E67:G67)</f>
        <v>90</v>
      </c>
      <c r="E67" s="3">
        <v>30</v>
      </c>
      <c r="F67" s="127"/>
      <c r="G67" s="13">
        <f>SUM(L67,O67,R67,U67,X67,AA67)</f>
        <v>60</v>
      </c>
      <c r="H67" s="3">
        <v>10</v>
      </c>
      <c r="I67" s="16"/>
      <c r="J67" s="96"/>
      <c r="K67" s="93" t="str">
        <f t="shared" si="77"/>
        <v/>
      </c>
      <c r="L67" s="94" t="str">
        <f t="shared" si="78"/>
        <v/>
      </c>
      <c r="M67" s="96">
        <v>2</v>
      </c>
      <c r="N67" s="93" t="str">
        <f t="shared" si="79"/>
        <v>/</v>
      </c>
      <c r="O67" s="94">
        <f t="shared" ref="O67:O70" si="109">IF(M67&gt;0,M67*$AC$12,"")</f>
        <v>36</v>
      </c>
      <c r="P67" s="96">
        <v>2</v>
      </c>
      <c r="Q67" s="93" t="str">
        <f t="shared" si="80"/>
        <v>/</v>
      </c>
      <c r="R67" s="94">
        <f t="shared" si="81"/>
        <v>24</v>
      </c>
      <c r="S67" s="93"/>
      <c r="T67" s="93" t="str">
        <f t="shared" si="82"/>
        <v/>
      </c>
      <c r="U67" s="94" t="str">
        <f t="shared" si="83"/>
        <v/>
      </c>
      <c r="V67" s="93"/>
      <c r="W67" s="93" t="str">
        <f t="shared" ref="W67:W70" si="110">IF(V67&gt;0,"/","")</f>
        <v/>
      </c>
      <c r="X67" s="94" t="str">
        <f t="shared" si="85"/>
        <v/>
      </c>
      <c r="Y67" s="93"/>
      <c r="Z67" s="93" t="str">
        <f t="shared" ref="Z67:Z70" si="111">IF(Y67&gt;0,"/","")</f>
        <v/>
      </c>
      <c r="AA67" s="94" t="str">
        <f t="shared" si="87"/>
        <v/>
      </c>
    </row>
    <row r="68" spans="1:27" ht="26.4" x14ac:dyDescent="0.3">
      <c r="A68" s="21" t="s">
        <v>116</v>
      </c>
      <c r="B68" s="19" t="s">
        <v>131</v>
      </c>
      <c r="C68" s="21" t="str">
        <f>"дз/-/дз/-/-/э"</f>
        <v>дз/-/дз/-/-/э</v>
      </c>
      <c r="D68" s="5">
        <f t="shared" ref="D68:D70" si="112">SUM(E68:G68)</f>
        <v>383</v>
      </c>
      <c r="E68" s="89">
        <v>134</v>
      </c>
      <c r="F68" s="127"/>
      <c r="G68" s="91">
        <f t="shared" ref="G68:G70" si="113">SUM(L68,O68,R68,U68,X68,AA68)</f>
        <v>249</v>
      </c>
      <c r="H68" s="89">
        <v>77</v>
      </c>
      <c r="I68" s="90"/>
      <c r="J68" s="96">
        <v>3</v>
      </c>
      <c r="K68" s="93" t="str">
        <f t="shared" si="77"/>
        <v>/</v>
      </c>
      <c r="L68" s="94">
        <f t="shared" si="78"/>
        <v>51</v>
      </c>
      <c r="M68" s="96">
        <v>2</v>
      </c>
      <c r="N68" s="93" t="str">
        <f t="shared" si="79"/>
        <v>/</v>
      </c>
      <c r="O68" s="94">
        <f t="shared" si="109"/>
        <v>36</v>
      </c>
      <c r="P68" s="96">
        <v>4</v>
      </c>
      <c r="Q68" s="93" t="str">
        <f t="shared" si="80"/>
        <v>/</v>
      </c>
      <c r="R68" s="94">
        <f t="shared" si="81"/>
        <v>48</v>
      </c>
      <c r="S68" s="93">
        <v>2</v>
      </c>
      <c r="T68" s="93" t="str">
        <f t="shared" si="82"/>
        <v>/</v>
      </c>
      <c r="U68" s="94">
        <f t="shared" si="83"/>
        <v>30</v>
      </c>
      <c r="V68" s="93">
        <v>4</v>
      </c>
      <c r="W68" s="93" t="str">
        <f t="shared" si="110"/>
        <v>/</v>
      </c>
      <c r="X68" s="94">
        <f t="shared" si="85"/>
        <v>48</v>
      </c>
      <c r="Y68" s="93">
        <v>3</v>
      </c>
      <c r="Z68" s="93" t="str">
        <f t="shared" si="111"/>
        <v>/</v>
      </c>
      <c r="AA68" s="94">
        <f t="shared" si="87"/>
        <v>36</v>
      </c>
    </row>
    <row r="69" spans="1:27" ht="26.4" x14ac:dyDescent="0.3">
      <c r="A69" s="21" t="s">
        <v>117</v>
      </c>
      <c r="B69" s="19" t="s">
        <v>120</v>
      </c>
      <c r="C69" s="21" t="str">
        <f t="shared" ref="C69" si="114">"-/э"</f>
        <v>-/э</v>
      </c>
      <c r="D69" s="5">
        <f t="shared" si="112"/>
        <v>121</v>
      </c>
      <c r="E69" s="89">
        <v>40</v>
      </c>
      <c r="F69" s="127"/>
      <c r="G69" s="91">
        <f t="shared" si="113"/>
        <v>81</v>
      </c>
      <c r="H69" s="89">
        <v>28</v>
      </c>
      <c r="I69" s="90"/>
      <c r="J69" s="96"/>
      <c r="K69" s="93" t="str">
        <f t="shared" si="77"/>
        <v/>
      </c>
      <c r="L69" s="94" t="str">
        <f t="shared" si="78"/>
        <v/>
      </c>
      <c r="M69" s="96"/>
      <c r="N69" s="93" t="str">
        <f t="shared" si="79"/>
        <v/>
      </c>
      <c r="O69" s="94" t="str">
        <f t="shared" si="109"/>
        <v/>
      </c>
      <c r="P69" s="96">
        <v>3</v>
      </c>
      <c r="Q69" s="93" t="str">
        <f t="shared" si="80"/>
        <v>/</v>
      </c>
      <c r="R69" s="94">
        <f t="shared" si="81"/>
        <v>36</v>
      </c>
      <c r="S69" s="93">
        <v>3</v>
      </c>
      <c r="T69" s="93" t="str">
        <f t="shared" si="82"/>
        <v>/</v>
      </c>
      <c r="U69" s="94">
        <f t="shared" si="83"/>
        <v>45</v>
      </c>
      <c r="V69" s="93"/>
      <c r="W69" s="93" t="str">
        <f t="shared" si="110"/>
        <v/>
      </c>
      <c r="X69" s="94" t="str">
        <f t="shared" si="85"/>
        <v/>
      </c>
      <c r="Y69" s="93"/>
      <c r="Z69" s="93" t="str">
        <f t="shared" si="111"/>
        <v/>
      </c>
      <c r="AA69" s="94" t="str">
        <f t="shared" si="87"/>
        <v/>
      </c>
    </row>
    <row r="70" spans="1:27" ht="26.4" x14ac:dyDescent="0.3">
      <c r="A70" s="21" t="s">
        <v>118</v>
      </c>
      <c r="B70" s="19" t="s">
        <v>121</v>
      </c>
      <c r="C70" s="21" t="str">
        <f>"-/-/-/-/э"</f>
        <v>-/-/-/-/э</v>
      </c>
      <c r="D70" s="5">
        <f t="shared" si="112"/>
        <v>195</v>
      </c>
      <c r="E70" s="89">
        <v>57</v>
      </c>
      <c r="F70" s="127"/>
      <c r="G70" s="91">
        <f t="shared" si="113"/>
        <v>138</v>
      </c>
      <c r="H70" s="89">
        <v>43</v>
      </c>
      <c r="I70" s="90"/>
      <c r="J70" s="96"/>
      <c r="K70" s="93" t="str">
        <f t="shared" si="77"/>
        <v/>
      </c>
      <c r="L70" s="94" t="str">
        <f t="shared" si="78"/>
        <v/>
      </c>
      <c r="M70" s="96">
        <v>2</v>
      </c>
      <c r="N70" s="93" t="str">
        <f t="shared" si="79"/>
        <v>/</v>
      </c>
      <c r="O70" s="94">
        <f t="shared" si="109"/>
        <v>36</v>
      </c>
      <c r="P70" s="96">
        <v>2</v>
      </c>
      <c r="Q70" s="93" t="str">
        <f t="shared" si="80"/>
        <v>/</v>
      </c>
      <c r="R70" s="94">
        <f t="shared" si="81"/>
        <v>24</v>
      </c>
      <c r="S70" s="93">
        <v>2</v>
      </c>
      <c r="T70" s="93" t="str">
        <f t="shared" si="82"/>
        <v>/</v>
      </c>
      <c r="U70" s="94">
        <f t="shared" si="83"/>
        <v>30</v>
      </c>
      <c r="V70" s="93">
        <v>2</v>
      </c>
      <c r="W70" s="93" t="str">
        <f t="shared" si="110"/>
        <v>/</v>
      </c>
      <c r="X70" s="94">
        <f t="shared" si="85"/>
        <v>24</v>
      </c>
      <c r="Y70" s="93">
        <v>2</v>
      </c>
      <c r="Z70" s="93" t="str">
        <f t="shared" si="111"/>
        <v>/</v>
      </c>
      <c r="AA70" s="94">
        <f t="shared" si="87"/>
        <v>24</v>
      </c>
    </row>
    <row r="71" spans="1:27" x14ac:dyDescent="0.3">
      <c r="A71" s="86" t="s">
        <v>85</v>
      </c>
      <c r="B71" s="71" t="s">
        <v>66</v>
      </c>
      <c r="C71" s="86" t="s">
        <v>43</v>
      </c>
      <c r="D71" s="72">
        <v>72</v>
      </c>
      <c r="E71" s="73"/>
      <c r="F71" s="74"/>
      <c r="G71" s="74">
        <v>72</v>
      </c>
      <c r="H71" s="73"/>
      <c r="I71" s="75"/>
      <c r="J71" s="76"/>
      <c r="K71" s="77"/>
      <c r="L71" s="78"/>
      <c r="M71" s="76"/>
      <c r="N71" s="77"/>
      <c r="O71" s="78"/>
      <c r="P71" s="155">
        <v>36</v>
      </c>
      <c r="Q71" s="152"/>
      <c r="R71" s="153"/>
      <c r="S71" s="155">
        <v>36</v>
      </c>
      <c r="T71" s="152"/>
      <c r="U71" s="153"/>
      <c r="V71" s="77"/>
      <c r="W71" s="77"/>
      <c r="X71" s="78"/>
      <c r="Y71" s="77"/>
      <c r="Z71" s="77"/>
      <c r="AA71" s="78"/>
    </row>
    <row r="72" spans="1:27" ht="0.75" customHeight="1" x14ac:dyDescent="0.3">
      <c r="A72" s="21"/>
      <c r="B72" s="19"/>
      <c r="C72" s="21"/>
      <c r="D72" s="5"/>
      <c r="E72" s="121"/>
      <c r="F72" s="127"/>
      <c r="G72" s="123"/>
      <c r="H72" s="121"/>
      <c r="I72" s="122"/>
      <c r="J72" s="118"/>
      <c r="K72" s="119"/>
      <c r="L72" s="120"/>
      <c r="M72" s="118"/>
      <c r="N72" s="119"/>
      <c r="O72" s="120"/>
      <c r="P72" s="118"/>
      <c r="Q72" s="119"/>
      <c r="R72" s="120"/>
      <c r="S72" s="119"/>
      <c r="T72" s="119"/>
      <c r="U72" s="120"/>
      <c r="V72" s="119"/>
      <c r="W72" s="119"/>
      <c r="X72" s="120"/>
      <c r="Y72" s="119"/>
      <c r="Z72" s="119"/>
      <c r="AA72" s="120"/>
    </row>
    <row r="73" spans="1:27" ht="15" hidden="1" x14ac:dyDescent="0.25">
      <c r="A73" s="21"/>
      <c r="B73" s="19"/>
      <c r="C73" s="21"/>
      <c r="D73" s="5"/>
      <c r="E73" s="121"/>
      <c r="F73" s="127"/>
      <c r="G73" s="123"/>
      <c r="H73" s="121"/>
      <c r="I73" s="122"/>
      <c r="J73" s="118"/>
      <c r="K73" s="119"/>
      <c r="L73" s="120"/>
      <c r="M73" s="118"/>
      <c r="N73" s="119"/>
      <c r="O73" s="120"/>
      <c r="P73" s="118"/>
      <c r="Q73" s="119"/>
      <c r="R73" s="120"/>
      <c r="S73" s="119"/>
      <c r="T73" s="119"/>
      <c r="U73" s="120"/>
      <c r="V73" s="119"/>
      <c r="W73" s="119"/>
      <c r="X73" s="120"/>
      <c r="Y73" s="119"/>
      <c r="Z73" s="119"/>
      <c r="AA73" s="120"/>
    </row>
    <row r="74" spans="1:27" s="47" customFormat="1" ht="26.4" x14ac:dyDescent="0.3">
      <c r="A74" s="86" t="s">
        <v>86</v>
      </c>
      <c r="B74" s="59" t="s">
        <v>149</v>
      </c>
      <c r="C74" s="86" t="s">
        <v>24</v>
      </c>
      <c r="D74" s="72">
        <v>180</v>
      </c>
      <c r="E74" s="88"/>
      <c r="F74" s="143"/>
      <c r="G74" s="74">
        <v>180</v>
      </c>
      <c r="H74" s="88"/>
      <c r="I74" s="62"/>
      <c r="J74" s="63"/>
      <c r="K74" s="64" t="str">
        <f t="shared" ref="K74" si="115">IF(J74&gt;0,"/","")</f>
        <v/>
      </c>
      <c r="L74" s="65" t="str">
        <f t="shared" ref="L74" si="116">IF(J74&gt;0,J74*$AB$12,"")</f>
        <v/>
      </c>
      <c r="M74" s="63"/>
      <c r="N74" s="64" t="str">
        <f t="shared" ref="N74" si="117">IF(M74&gt;0,"/","")</f>
        <v/>
      </c>
      <c r="O74" s="65" t="str">
        <f t="shared" ref="O74" si="118">IF(M74&gt;0,M74*$AB$12,"")</f>
        <v/>
      </c>
      <c r="P74" s="63"/>
      <c r="Q74" s="64" t="str">
        <f t="shared" ref="Q74" si="119">IF(P74&gt;0,"/","")</f>
        <v/>
      </c>
      <c r="R74" s="65" t="str">
        <f t="shared" ref="R74" si="120">IF(P74&gt;0,P74*$AD$12,"")</f>
        <v/>
      </c>
      <c r="S74" s="151">
        <v>72</v>
      </c>
      <c r="T74" s="152"/>
      <c r="U74" s="153"/>
      <c r="V74" s="151">
        <v>108</v>
      </c>
      <c r="W74" s="152"/>
      <c r="X74" s="153"/>
      <c r="Y74" s="64"/>
      <c r="Z74" s="64"/>
      <c r="AA74" s="65"/>
    </row>
    <row r="75" spans="1:27" ht="0.75" customHeight="1" x14ac:dyDescent="0.3">
      <c r="A75" s="21"/>
      <c r="B75" s="116"/>
      <c r="C75" s="21"/>
      <c r="D75" s="5"/>
      <c r="E75" s="121"/>
      <c r="F75" s="127"/>
      <c r="G75" s="123"/>
      <c r="H75" s="121"/>
      <c r="I75" s="122"/>
      <c r="J75" s="118"/>
      <c r="K75" s="119"/>
      <c r="L75" s="120"/>
      <c r="M75" s="118"/>
      <c r="N75" s="119"/>
      <c r="O75" s="120"/>
      <c r="P75" s="118"/>
      <c r="Q75" s="119"/>
      <c r="R75" s="120"/>
      <c r="S75" s="119"/>
      <c r="T75" s="119"/>
      <c r="U75" s="120"/>
      <c r="V75" s="119"/>
      <c r="W75" s="119"/>
      <c r="X75" s="120"/>
      <c r="Y75" s="119"/>
      <c r="Z75" s="119" t="str">
        <f t="shared" ref="Z75" si="121">IF(Y75&gt;0,"/","")</f>
        <v/>
      </c>
      <c r="AA75" s="120"/>
    </row>
    <row r="76" spans="1:27" ht="15" hidden="1" x14ac:dyDescent="0.25">
      <c r="A76" s="21"/>
      <c r="B76" s="19"/>
      <c r="C76" s="21"/>
      <c r="D76" s="5"/>
      <c r="E76" s="121"/>
      <c r="F76" s="127"/>
      <c r="G76" s="123"/>
      <c r="H76" s="121"/>
      <c r="I76" s="122"/>
      <c r="J76" s="118"/>
      <c r="K76" s="119"/>
      <c r="L76" s="120"/>
      <c r="M76" s="118"/>
      <c r="N76" s="119"/>
      <c r="O76" s="120"/>
      <c r="P76" s="118"/>
      <c r="Q76" s="119"/>
      <c r="R76" s="120"/>
      <c r="S76" s="119"/>
      <c r="T76" s="119"/>
      <c r="U76" s="120"/>
      <c r="V76" s="119"/>
      <c r="W76" s="119"/>
      <c r="X76" s="114"/>
      <c r="Y76" s="119"/>
      <c r="Z76" s="119"/>
      <c r="AA76" s="120"/>
    </row>
    <row r="77" spans="1:27" s="47" customFormat="1" ht="52.8" x14ac:dyDescent="0.3">
      <c r="A77" s="58" t="s">
        <v>72</v>
      </c>
      <c r="B77" s="59" t="s">
        <v>141</v>
      </c>
      <c r="C77" s="58" t="str">
        <f>"-/1дз/2э (1эм)"</f>
        <v>-/1дз/2э (1эм)</v>
      </c>
      <c r="D77" s="61">
        <v>135</v>
      </c>
      <c r="E77" s="88">
        <f t="shared" ref="E77:H77" si="122">SUM(E78,E80,E82)</f>
        <v>33</v>
      </c>
      <c r="F77" s="88"/>
      <c r="G77" s="88">
        <v>102</v>
      </c>
      <c r="H77" s="88">
        <f t="shared" si="122"/>
        <v>30</v>
      </c>
      <c r="I77" s="62"/>
      <c r="J77" s="63"/>
      <c r="K77" s="64" t="str">
        <f t="shared" si="77"/>
        <v/>
      </c>
      <c r="L77" s="65" t="str">
        <f t="shared" si="78"/>
        <v/>
      </c>
      <c r="M77" s="63"/>
      <c r="N77" s="64" t="str">
        <f t="shared" si="79"/>
        <v/>
      </c>
      <c r="O77" s="65" t="str">
        <f t="shared" si="90"/>
        <v/>
      </c>
      <c r="P77" s="63"/>
      <c r="Q77" s="64" t="str">
        <f t="shared" si="80"/>
        <v/>
      </c>
      <c r="R77" s="65" t="str">
        <f t="shared" si="81"/>
        <v/>
      </c>
      <c r="S77" s="64"/>
      <c r="T77" s="64" t="str">
        <f t="shared" si="82"/>
        <v/>
      </c>
      <c r="U77" s="65" t="str">
        <f t="shared" si="83"/>
        <v/>
      </c>
      <c r="V77" s="64"/>
      <c r="W77" s="64" t="s">
        <v>82</v>
      </c>
      <c r="X77" s="65" t="str">
        <f t="shared" si="85"/>
        <v/>
      </c>
      <c r="Y77" s="64"/>
      <c r="Z77" s="64"/>
      <c r="AA77" s="65" t="str">
        <f t="shared" si="87"/>
        <v/>
      </c>
    </row>
    <row r="78" spans="1:27" ht="66" customHeight="1" x14ac:dyDescent="0.3">
      <c r="A78" s="21" t="s">
        <v>73</v>
      </c>
      <c r="B78" s="19" t="s">
        <v>142</v>
      </c>
      <c r="C78" s="21" t="str">
        <f>"-/э"</f>
        <v>-/э</v>
      </c>
      <c r="D78" s="5">
        <f>SUM(E78:G78)</f>
        <v>99</v>
      </c>
      <c r="E78" s="3">
        <v>33</v>
      </c>
      <c r="F78" s="127"/>
      <c r="G78" s="13">
        <f>SUM(L78,O78,R78,U78,X78,AA78)</f>
        <v>66</v>
      </c>
      <c r="H78" s="3">
        <v>30</v>
      </c>
      <c r="I78" s="16"/>
      <c r="J78" s="4"/>
      <c r="K78" s="8" t="str">
        <f t="shared" si="77"/>
        <v/>
      </c>
      <c r="L78" s="26" t="str">
        <f t="shared" si="78"/>
        <v/>
      </c>
      <c r="M78" s="4"/>
      <c r="N78" s="8" t="str">
        <f t="shared" si="79"/>
        <v/>
      </c>
      <c r="O78" s="26" t="str">
        <f t="shared" si="90"/>
        <v/>
      </c>
      <c r="P78" s="4"/>
      <c r="Q78" s="8" t="str">
        <f t="shared" si="80"/>
        <v/>
      </c>
      <c r="R78" s="26" t="str">
        <f t="shared" si="81"/>
        <v/>
      </c>
      <c r="S78" s="8">
        <v>2</v>
      </c>
      <c r="T78" s="8" t="str">
        <f t="shared" si="82"/>
        <v>/</v>
      </c>
      <c r="U78" s="26">
        <f t="shared" si="83"/>
        <v>30</v>
      </c>
      <c r="V78" s="8">
        <v>3</v>
      </c>
      <c r="W78" s="8" t="str">
        <f t="shared" si="84"/>
        <v>/</v>
      </c>
      <c r="X78" s="26">
        <f t="shared" si="85"/>
        <v>36</v>
      </c>
      <c r="Y78" s="8"/>
      <c r="Z78" s="8" t="str">
        <f t="shared" si="86"/>
        <v/>
      </c>
      <c r="AA78" s="26" t="str">
        <f t="shared" si="87"/>
        <v/>
      </c>
    </row>
    <row r="79" spans="1:27" s="47" customFormat="1" x14ac:dyDescent="0.3">
      <c r="A79" s="58" t="s">
        <v>74</v>
      </c>
      <c r="B79" s="59" t="s">
        <v>66</v>
      </c>
      <c r="C79" s="148" t="s">
        <v>78</v>
      </c>
      <c r="D79" s="72"/>
      <c r="E79" s="61"/>
      <c r="F79" s="143"/>
      <c r="G79" s="74"/>
      <c r="H79" s="61"/>
      <c r="I79" s="62"/>
      <c r="J79" s="63"/>
      <c r="K79" s="64" t="str">
        <f t="shared" si="77"/>
        <v/>
      </c>
      <c r="L79" s="65" t="str">
        <f t="shared" si="78"/>
        <v/>
      </c>
      <c r="M79" s="63"/>
      <c r="N79" s="64" t="str">
        <f t="shared" si="79"/>
        <v/>
      </c>
      <c r="O79" s="65" t="str">
        <f t="shared" si="90"/>
        <v/>
      </c>
      <c r="P79" s="63"/>
      <c r="Q79" s="64" t="str">
        <f t="shared" si="80"/>
        <v/>
      </c>
      <c r="R79" s="65" t="str">
        <f t="shared" si="81"/>
        <v/>
      </c>
      <c r="S79" s="64"/>
      <c r="T79" s="64"/>
      <c r="U79" s="65" t="str">
        <f t="shared" si="83"/>
        <v/>
      </c>
      <c r="V79" s="151">
        <v>12</v>
      </c>
      <c r="W79" s="152"/>
      <c r="X79" s="153"/>
      <c r="Y79" s="64"/>
      <c r="Z79" s="64" t="str">
        <f t="shared" si="86"/>
        <v/>
      </c>
      <c r="AA79" s="65" t="str">
        <f t="shared" si="87"/>
        <v/>
      </c>
    </row>
    <row r="80" spans="1:27" ht="0.75" customHeight="1" x14ac:dyDescent="0.3">
      <c r="A80" s="21"/>
      <c r="B80" s="19"/>
      <c r="C80" s="149"/>
      <c r="D80" s="5"/>
      <c r="E80" s="3"/>
      <c r="F80" s="127"/>
      <c r="G80" s="13"/>
      <c r="H80" s="3"/>
      <c r="I80" s="16"/>
      <c r="J80" s="4"/>
      <c r="K80" s="8"/>
      <c r="L80" s="26"/>
      <c r="M80" s="4"/>
      <c r="N80" s="8"/>
      <c r="O80" s="26"/>
      <c r="P80" s="4"/>
      <c r="Q80" s="8"/>
      <c r="R80" s="26"/>
      <c r="S80" s="8"/>
      <c r="T80" s="8"/>
      <c r="U80" s="26"/>
      <c r="V80" s="8"/>
      <c r="W80" s="8"/>
      <c r="X80" s="26"/>
      <c r="Y80" s="8"/>
      <c r="Z80" s="8"/>
      <c r="AA80" s="26"/>
    </row>
    <row r="81" spans="1:27" s="47" customFormat="1" ht="24.75" customHeight="1" x14ac:dyDescent="0.3">
      <c r="A81" s="58" t="s">
        <v>87</v>
      </c>
      <c r="B81" s="59" t="s">
        <v>149</v>
      </c>
      <c r="C81" s="150"/>
      <c r="D81" s="72"/>
      <c r="E81" s="61"/>
      <c r="F81" s="143"/>
      <c r="G81" s="74"/>
      <c r="H81" s="61"/>
      <c r="I81" s="62"/>
      <c r="J81" s="63"/>
      <c r="K81" s="64" t="str">
        <f t="shared" si="77"/>
        <v/>
      </c>
      <c r="L81" s="65" t="str">
        <f t="shared" si="78"/>
        <v/>
      </c>
      <c r="M81" s="63"/>
      <c r="N81" s="64" t="str">
        <f t="shared" si="79"/>
        <v/>
      </c>
      <c r="O81" s="65" t="str">
        <f t="shared" si="90"/>
        <v/>
      </c>
      <c r="P81" s="63"/>
      <c r="Q81" s="64" t="str">
        <f t="shared" si="80"/>
        <v/>
      </c>
      <c r="R81" s="65" t="str">
        <f t="shared" si="81"/>
        <v/>
      </c>
      <c r="S81" s="64"/>
      <c r="T81" s="64"/>
      <c r="U81" s="65" t="str">
        <f t="shared" si="83"/>
        <v/>
      </c>
      <c r="V81" s="151">
        <v>24</v>
      </c>
      <c r="W81" s="152"/>
      <c r="X81" s="153"/>
      <c r="Y81" s="64"/>
      <c r="Z81" s="64"/>
      <c r="AA81" s="65" t="str">
        <f t="shared" si="87"/>
        <v/>
      </c>
    </row>
    <row r="82" spans="1:27" ht="15" hidden="1" x14ac:dyDescent="0.25">
      <c r="A82" s="21"/>
      <c r="B82" s="19"/>
      <c r="C82" s="21"/>
      <c r="D82" s="5"/>
      <c r="E82" s="3"/>
      <c r="F82" s="127"/>
      <c r="G82" s="13"/>
      <c r="H82" s="3"/>
      <c r="I82" s="16"/>
      <c r="J82" s="4"/>
      <c r="K82" s="8"/>
      <c r="L82" s="26"/>
      <c r="M82" s="4"/>
      <c r="N82" s="8"/>
      <c r="O82" s="26"/>
      <c r="P82" s="4"/>
      <c r="Q82" s="8"/>
      <c r="R82" s="26"/>
      <c r="S82" s="8"/>
      <c r="T82" s="8"/>
      <c r="U82" s="26"/>
      <c r="V82" s="8"/>
      <c r="W82" s="8"/>
      <c r="X82" s="26"/>
      <c r="Y82" s="8"/>
      <c r="Z82" s="8"/>
      <c r="AA82" s="26"/>
    </row>
    <row r="83" spans="1:27" ht="26.4" x14ac:dyDescent="0.3">
      <c r="A83" s="86" t="s">
        <v>122</v>
      </c>
      <c r="B83" s="59" t="s">
        <v>123</v>
      </c>
      <c r="C83" s="86" t="str">
        <f>"-/1дз/2э (1кэм)"</f>
        <v>-/1дз/2э (1кэм)</v>
      </c>
      <c r="D83" s="88">
        <v>234</v>
      </c>
      <c r="E83" s="88">
        <f t="shared" ref="E83" si="123">SUM(E84,E87,E89,E85)</f>
        <v>66</v>
      </c>
      <c r="F83" s="88"/>
      <c r="G83" s="88">
        <v>168</v>
      </c>
      <c r="H83" s="88">
        <f>SUM(H84,H87,H89,H85)</f>
        <v>53</v>
      </c>
      <c r="I83" s="62"/>
      <c r="J83" s="63"/>
      <c r="K83" s="64" t="str">
        <f t="shared" ref="K83:K88" si="124">IF(J83&gt;0,"/","")</f>
        <v/>
      </c>
      <c r="L83" s="65" t="str">
        <f t="shared" ref="L83:L88" si="125">IF(J83&gt;0,J83*$AB$12,"")</f>
        <v/>
      </c>
      <c r="M83" s="63"/>
      <c r="N83" s="64" t="str">
        <f t="shared" ref="N83:N88" si="126">IF(M83&gt;0,"/","")</f>
        <v/>
      </c>
      <c r="O83" s="65" t="str">
        <f t="shared" ref="O83:O84" si="127">IF(M83&gt;0,M83*$AB$12,"")</f>
        <v/>
      </c>
      <c r="P83" s="63"/>
      <c r="Q83" s="64" t="str">
        <f t="shared" ref="Q83:Q88" si="128">IF(P83&gt;0,"/","")</f>
        <v/>
      </c>
      <c r="R83" s="65" t="str">
        <f t="shared" ref="R83:R88" si="129">IF(P83&gt;0,P83*$AD$12,"")</f>
        <v/>
      </c>
      <c r="S83" s="64"/>
      <c r="T83" s="64" t="str">
        <f t="shared" ref="T83:T85" si="130">IF(S83&gt;0,"/","")</f>
        <v/>
      </c>
      <c r="U83" s="65" t="str">
        <f t="shared" ref="U83:U86" si="131">IF(S83&gt;0,S83*$AE$12,"")</f>
        <v/>
      </c>
      <c r="V83" s="64"/>
      <c r="W83" s="64"/>
      <c r="X83" s="65" t="str">
        <f t="shared" ref="X83:X86" si="132">IF(V83&gt;0,V83*$AF$12,"")</f>
        <v/>
      </c>
      <c r="Y83" s="64"/>
      <c r="Z83" s="64" t="s">
        <v>82</v>
      </c>
      <c r="AA83" s="65" t="str">
        <f t="shared" ref="AA83:AA85" si="133">IF(Y83&gt;0,Y83*$AG$12,"")</f>
        <v/>
      </c>
    </row>
    <row r="84" spans="1:27" ht="39.6" x14ac:dyDescent="0.3">
      <c r="A84" s="21" t="s">
        <v>124</v>
      </c>
      <c r="B84" s="19" t="s">
        <v>133</v>
      </c>
      <c r="C84" s="21" t="str">
        <f>"-/кэ"</f>
        <v>-/кэ</v>
      </c>
      <c r="D84" s="5">
        <f>SUM(E84:G84)</f>
        <v>126</v>
      </c>
      <c r="E84" s="89">
        <v>42</v>
      </c>
      <c r="F84" s="127"/>
      <c r="G84" s="91">
        <f>SUM(L84,O84,R84,U84,X84,AA84)</f>
        <v>84</v>
      </c>
      <c r="H84" s="89">
        <v>29</v>
      </c>
      <c r="I84" s="90"/>
      <c r="J84" s="96"/>
      <c r="K84" s="93" t="str">
        <f t="shared" si="124"/>
        <v/>
      </c>
      <c r="L84" s="94" t="str">
        <f t="shared" si="125"/>
        <v/>
      </c>
      <c r="M84" s="96"/>
      <c r="N84" s="93" t="str">
        <f t="shared" si="126"/>
        <v/>
      </c>
      <c r="O84" s="94" t="str">
        <f t="shared" si="127"/>
        <v/>
      </c>
      <c r="P84" s="96"/>
      <c r="Q84" s="93" t="str">
        <f t="shared" si="128"/>
        <v/>
      </c>
      <c r="R84" s="94" t="str">
        <f t="shared" si="129"/>
        <v/>
      </c>
      <c r="S84" s="93"/>
      <c r="T84" s="93" t="str">
        <f t="shared" si="130"/>
        <v/>
      </c>
      <c r="U84" s="94" t="str">
        <f t="shared" si="131"/>
        <v/>
      </c>
      <c r="V84" s="93">
        <v>3</v>
      </c>
      <c r="W84" s="93" t="str">
        <f t="shared" ref="W84:W85" si="134">IF(V84&gt;0,"/","")</f>
        <v>/</v>
      </c>
      <c r="X84" s="94">
        <f t="shared" si="132"/>
        <v>36</v>
      </c>
      <c r="Y84" s="93">
        <v>4</v>
      </c>
      <c r="Z84" s="93" t="str">
        <f t="shared" ref="Z84:Z85" si="135">IF(Y84&gt;0,"/","")</f>
        <v>/</v>
      </c>
      <c r="AA84" s="94">
        <f t="shared" si="133"/>
        <v>48</v>
      </c>
    </row>
    <row r="85" spans="1:27" ht="26.4" x14ac:dyDescent="0.3">
      <c r="A85" s="21" t="s">
        <v>132</v>
      </c>
      <c r="B85" s="113" t="s">
        <v>147</v>
      </c>
      <c r="C85" s="21" t="str">
        <f>"-/кэ"</f>
        <v>-/кэ</v>
      </c>
      <c r="D85" s="5">
        <f>SUM(E85:G85)</f>
        <v>72</v>
      </c>
      <c r="E85" s="112">
        <v>24</v>
      </c>
      <c r="F85" s="142"/>
      <c r="G85" s="106">
        <f t="shared" ref="G85" si="136">SUM(L85,O85,R85,U85,X85,AA85)</f>
        <v>48</v>
      </c>
      <c r="H85" s="104">
        <v>24</v>
      </c>
      <c r="I85" s="105"/>
      <c r="J85" s="109"/>
      <c r="K85" s="111" t="str">
        <f t="shared" si="124"/>
        <v/>
      </c>
      <c r="L85" s="108" t="str">
        <f t="shared" si="125"/>
        <v/>
      </c>
      <c r="M85" s="109"/>
      <c r="N85" s="109" t="str">
        <f t="shared" si="126"/>
        <v/>
      </c>
      <c r="O85" s="110" t="str">
        <f t="shared" ref="O85" si="137">IF(M85&gt;0,M85*$AC$12,"")</f>
        <v/>
      </c>
      <c r="P85" s="109"/>
      <c r="Q85" s="109" t="str">
        <f t="shared" si="128"/>
        <v/>
      </c>
      <c r="R85" s="108" t="str">
        <f t="shared" si="129"/>
        <v/>
      </c>
      <c r="S85" s="109"/>
      <c r="T85" s="109" t="str">
        <f t="shared" si="130"/>
        <v/>
      </c>
      <c r="U85" s="108" t="str">
        <f t="shared" si="131"/>
        <v/>
      </c>
      <c r="V85" s="109">
        <v>2</v>
      </c>
      <c r="W85" s="109" t="str">
        <f t="shared" si="134"/>
        <v>/</v>
      </c>
      <c r="X85" s="108">
        <f t="shared" si="132"/>
        <v>24</v>
      </c>
      <c r="Y85" s="109">
        <v>2</v>
      </c>
      <c r="Z85" s="109" t="str">
        <f t="shared" si="135"/>
        <v>/</v>
      </c>
      <c r="AA85" s="108">
        <f t="shared" si="133"/>
        <v>24</v>
      </c>
    </row>
    <row r="86" spans="1:27" x14ac:dyDescent="0.3">
      <c r="A86" s="86" t="s">
        <v>125</v>
      </c>
      <c r="B86" s="59" t="s">
        <v>66</v>
      </c>
      <c r="C86" s="148" t="s">
        <v>78</v>
      </c>
      <c r="D86" s="72"/>
      <c r="E86" s="88"/>
      <c r="F86" s="143"/>
      <c r="G86" s="74"/>
      <c r="H86" s="88"/>
      <c r="I86" s="62"/>
      <c r="J86" s="63"/>
      <c r="K86" s="64" t="str">
        <f t="shared" si="124"/>
        <v/>
      </c>
      <c r="L86" s="65" t="str">
        <f t="shared" si="125"/>
        <v/>
      </c>
      <c r="M86" s="63"/>
      <c r="N86" s="64" t="str">
        <f t="shared" si="126"/>
        <v/>
      </c>
      <c r="O86" s="65" t="str">
        <f t="shared" ref="O86:O88" si="138">IF(M86&gt;0,M86*$AB$12,"")</f>
        <v/>
      </c>
      <c r="P86" s="63"/>
      <c r="Q86" s="64" t="str">
        <f t="shared" si="128"/>
        <v/>
      </c>
      <c r="R86" s="65" t="str">
        <f t="shared" si="129"/>
        <v/>
      </c>
      <c r="S86" s="64"/>
      <c r="T86" s="64"/>
      <c r="U86" s="65" t="str">
        <f t="shared" si="131"/>
        <v/>
      </c>
      <c r="V86" s="64"/>
      <c r="W86" s="64">
        <v>1</v>
      </c>
      <c r="X86" s="65" t="str">
        <f t="shared" si="132"/>
        <v/>
      </c>
      <c r="Y86" s="151">
        <v>12</v>
      </c>
      <c r="Z86" s="152"/>
      <c r="AA86" s="153"/>
    </row>
    <row r="87" spans="1:27" ht="2.25" customHeight="1" x14ac:dyDescent="0.3">
      <c r="A87" s="21"/>
      <c r="B87" s="19"/>
      <c r="C87" s="149"/>
      <c r="D87" s="5"/>
      <c r="E87" s="121"/>
      <c r="F87" s="127"/>
      <c r="G87" s="123"/>
      <c r="H87" s="121"/>
      <c r="I87" s="122"/>
      <c r="J87" s="118"/>
      <c r="K87" s="119"/>
      <c r="L87" s="120"/>
      <c r="M87" s="118"/>
      <c r="N87" s="119"/>
      <c r="O87" s="120"/>
      <c r="P87" s="118"/>
      <c r="Q87" s="119"/>
      <c r="R87" s="120"/>
      <c r="S87" s="119"/>
      <c r="T87" s="119"/>
      <c r="U87" s="120"/>
      <c r="V87" s="119"/>
      <c r="W87" s="119"/>
      <c r="X87" s="120"/>
      <c r="Y87" s="119"/>
      <c r="Z87" s="119"/>
      <c r="AA87" s="120"/>
    </row>
    <row r="88" spans="1:27" ht="26.4" x14ac:dyDescent="0.3">
      <c r="A88" s="86" t="s">
        <v>126</v>
      </c>
      <c r="B88" s="59" t="s">
        <v>149</v>
      </c>
      <c r="C88" s="150"/>
      <c r="D88" s="72"/>
      <c r="E88" s="88"/>
      <c r="F88" s="143"/>
      <c r="G88" s="74"/>
      <c r="H88" s="88"/>
      <c r="I88" s="62"/>
      <c r="J88" s="63"/>
      <c r="K88" s="64" t="str">
        <f t="shared" si="124"/>
        <v/>
      </c>
      <c r="L88" s="65" t="str">
        <f t="shared" si="125"/>
        <v/>
      </c>
      <c r="M88" s="63"/>
      <c r="N88" s="64" t="str">
        <f t="shared" si="126"/>
        <v/>
      </c>
      <c r="O88" s="65" t="str">
        <f t="shared" si="138"/>
        <v/>
      </c>
      <c r="P88" s="63"/>
      <c r="Q88" s="64" t="str">
        <f t="shared" si="128"/>
        <v/>
      </c>
      <c r="R88" s="65" t="str">
        <f t="shared" si="129"/>
        <v/>
      </c>
      <c r="S88" s="64"/>
      <c r="T88" s="64"/>
      <c r="U88" s="65" t="str">
        <f t="shared" ref="U88" si="139">IF(S88&gt;0,S88*$AE$12,"")</f>
        <v/>
      </c>
      <c r="V88" s="64"/>
      <c r="W88" s="64"/>
      <c r="X88" s="65" t="str">
        <f t="shared" ref="X88" si="140">IF(V88&gt;0,V88*$AF$12,"")</f>
        <v/>
      </c>
      <c r="Y88" s="151">
        <v>24</v>
      </c>
      <c r="Z88" s="152"/>
      <c r="AA88" s="153"/>
    </row>
    <row r="89" spans="1:27" ht="15" hidden="1" x14ac:dyDescent="0.25">
      <c r="A89" s="21"/>
      <c r="B89" s="19"/>
      <c r="C89" s="21"/>
      <c r="D89" s="5"/>
      <c r="E89" s="121"/>
      <c r="F89" s="127"/>
      <c r="G89" s="123"/>
      <c r="H89" s="121"/>
      <c r="I89" s="122"/>
      <c r="J89" s="118"/>
      <c r="K89" s="119"/>
      <c r="L89" s="120"/>
      <c r="M89" s="118"/>
      <c r="N89" s="119"/>
      <c r="O89" s="120"/>
      <c r="P89" s="118"/>
      <c r="Q89" s="119"/>
      <c r="R89" s="120"/>
      <c r="S89" s="119"/>
      <c r="T89" s="119"/>
      <c r="U89" s="120"/>
      <c r="V89" s="119"/>
      <c r="W89" s="119"/>
      <c r="X89" s="120"/>
      <c r="Y89" s="119"/>
      <c r="Z89" s="119"/>
      <c r="AA89" s="120"/>
    </row>
    <row r="90" spans="1:27" x14ac:dyDescent="0.3">
      <c r="A90" s="21"/>
      <c r="B90" s="80" t="s">
        <v>79</v>
      </c>
      <c r="C90" s="41">
        <f>SUM(J11,M11,P11,S11,V11,Y11)</f>
        <v>109</v>
      </c>
      <c r="D90" s="5">
        <v>5472</v>
      </c>
      <c r="E90" s="5">
        <f>SUM(E83,E77,E66,E53,E44,E29,E24,E14)</f>
        <v>1548</v>
      </c>
      <c r="F90" s="5">
        <f>SUM(F28)</f>
        <v>6</v>
      </c>
      <c r="G90" s="5">
        <v>3924</v>
      </c>
      <c r="H90" s="5">
        <f>SUM(H83,H77,H66,H53,H44,H29,H24,H14)</f>
        <v>1521</v>
      </c>
      <c r="I90" s="5">
        <f>SUM(I28)</f>
        <v>0</v>
      </c>
      <c r="J90" s="169">
        <f>SUM(L14:L89)</f>
        <v>612</v>
      </c>
      <c r="K90" s="162"/>
      <c r="L90" s="163"/>
      <c r="M90" s="169">
        <v>828</v>
      </c>
      <c r="N90" s="162"/>
      <c r="O90" s="163"/>
      <c r="P90" s="169">
        <v>576</v>
      </c>
      <c r="Q90" s="162"/>
      <c r="R90" s="163"/>
      <c r="S90" s="169">
        <v>864</v>
      </c>
      <c r="T90" s="162"/>
      <c r="U90" s="163"/>
      <c r="V90" s="169">
        <v>576</v>
      </c>
      <c r="W90" s="162"/>
      <c r="X90" s="163"/>
      <c r="Y90" s="169">
        <v>468</v>
      </c>
      <c r="Z90" s="162"/>
      <c r="AA90" s="163"/>
    </row>
    <row r="91" spans="1:27" x14ac:dyDescent="0.3">
      <c r="A91" s="21"/>
      <c r="B91" s="80" t="s">
        <v>80</v>
      </c>
      <c r="C91" s="41">
        <f>SUM(O12,R12,U12,X12,AA12)</f>
        <v>23</v>
      </c>
      <c r="D91" s="5">
        <v>828</v>
      </c>
      <c r="E91" s="3"/>
      <c r="F91" s="127"/>
      <c r="G91" s="13">
        <v>828</v>
      </c>
      <c r="H91" s="3"/>
      <c r="I91" s="16"/>
      <c r="J91" s="169">
        <f>SUM(L86:L89,L79:L82)</f>
        <v>0</v>
      </c>
      <c r="K91" s="162"/>
      <c r="L91" s="163"/>
      <c r="M91" s="169">
        <v>180</v>
      </c>
      <c r="N91" s="162"/>
      <c r="O91" s="163"/>
      <c r="P91" s="169">
        <v>144</v>
      </c>
      <c r="Q91" s="162"/>
      <c r="R91" s="163"/>
      <c r="S91" s="169">
        <v>324</v>
      </c>
      <c r="T91" s="162"/>
      <c r="U91" s="163"/>
      <c r="V91" s="169">
        <v>144</v>
      </c>
      <c r="W91" s="162"/>
      <c r="X91" s="163"/>
      <c r="Y91" s="169">
        <v>36</v>
      </c>
      <c r="Z91" s="162"/>
      <c r="AA91" s="163"/>
    </row>
    <row r="92" spans="1:27" ht="26.4" x14ac:dyDescent="0.3">
      <c r="A92" s="21" t="s">
        <v>88</v>
      </c>
      <c r="B92" s="19" t="s">
        <v>150</v>
      </c>
      <c r="C92" s="41">
        <v>4</v>
      </c>
      <c r="D92" s="5">
        <f>G92</f>
        <v>144</v>
      </c>
      <c r="E92" s="3"/>
      <c r="F92" s="127"/>
      <c r="G92" s="13">
        <f>Y92</f>
        <v>144</v>
      </c>
      <c r="H92" s="3"/>
      <c r="I92" s="16"/>
      <c r="J92" s="4"/>
      <c r="K92" s="8"/>
      <c r="L92" s="26"/>
      <c r="M92" s="4"/>
      <c r="N92" s="8"/>
      <c r="O92" s="26"/>
      <c r="P92" s="4"/>
      <c r="Q92" s="8"/>
      <c r="R92" s="26"/>
      <c r="S92" s="8"/>
      <c r="T92" s="8"/>
      <c r="U92" s="26"/>
      <c r="V92" s="8"/>
      <c r="W92" s="8"/>
      <c r="X92" s="26"/>
      <c r="Y92" s="169">
        <v>144</v>
      </c>
      <c r="Z92" s="162"/>
      <c r="AA92" s="163"/>
    </row>
    <row r="93" spans="1:27" ht="24" x14ac:dyDescent="0.3">
      <c r="A93" s="21" t="s">
        <v>151</v>
      </c>
      <c r="B93" s="115" t="s">
        <v>89</v>
      </c>
      <c r="C93" s="41">
        <v>6</v>
      </c>
      <c r="D93" s="5"/>
      <c r="E93" s="3"/>
      <c r="F93" s="127"/>
      <c r="G93" s="13"/>
      <c r="H93" s="3"/>
      <c r="I93" s="16"/>
      <c r="J93" s="4"/>
      <c r="K93" s="8"/>
      <c r="L93" s="26"/>
      <c r="M93" s="4"/>
      <c r="N93" s="8"/>
      <c r="O93" s="26"/>
      <c r="P93" s="4"/>
      <c r="Q93" s="8"/>
      <c r="R93" s="26"/>
      <c r="S93" s="8"/>
      <c r="T93" s="8"/>
      <c r="U93" s="26"/>
      <c r="V93" s="8"/>
      <c r="W93" s="8"/>
      <c r="X93" s="26"/>
      <c r="Y93" s="8"/>
      <c r="Z93" s="8"/>
      <c r="AA93" s="26"/>
    </row>
    <row r="94" spans="1:27" x14ac:dyDescent="0.3">
      <c r="A94" s="156" t="s">
        <v>152</v>
      </c>
      <c r="B94" s="157"/>
      <c r="C94" s="157"/>
      <c r="D94" s="157"/>
      <c r="E94" s="158"/>
      <c r="F94" s="133"/>
      <c r="G94" s="154" t="s">
        <v>90</v>
      </c>
      <c r="H94" s="162"/>
      <c r="I94" s="163"/>
      <c r="J94" s="81"/>
      <c r="K94" s="82"/>
      <c r="L94" s="83">
        <f>COUNT(L15:L23,L25:L27,L30:L42,L45:L47,L54:L59,L67:L70,L78,L84:L85)</f>
        <v>13</v>
      </c>
      <c r="M94" s="81"/>
      <c r="N94" s="82"/>
      <c r="O94" s="83">
        <f>COUNT(O15:O23,O25:O27,O30:O42,O45:O47,O54:O59,O67:O70,O78,O84:O85)</f>
        <v>17</v>
      </c>
      <c r="P94" s="81"/>
      <c r="Q94" s="82"/>
      <c r="R94" s="83">
        <f>COUNT(R15:R23,R25:R27,R30:R42,R45:R47,R54:R59,R67:R70,R78,R84:R85)</f>
        <v>17</v>
      </c>
      <c r="S94" s="81"/>
      <c r="T94" s="82"/>
      <c r="U94" s="83">
        <f>COUNT(U15:U23,U25:U27,U30:U42,U45:U47,U54:U59,U67:U70,U78,U84:U85)</f>
        <v>16</v>
      </c>
      <c r="V94" s="8"/>
      <c r="W94" s="8"/>
      <c r="X94" s="83">
        <f>COUNT(X15:X23,X25:X27,X30:X42,X45:X47,X54:X59,X67:X70,X78,X84:X85)</f>
        <v>16</v>
      </c>
      <c r="Y94" s="8"/>
      <c r="Z94" s="8"/>
      <c r="AA94" s="83">
        <f>COUNT(AA15:AA23,AA25:AA27,AA30:AA42,AA45:AA47,AA54:AA59,AA67:AA70,AA78,AA84:AA85)</f>
        <v>14</v>
      </c>
    </row>
    <row r="95" spans="1:27" x14ac:dyDescent="0.3">
      <c r="A95" s="159"/>
      <c r="B95" s="160"/>
      <c r="C95" s="160"/>
      <c r="D95" s="160"/>
      <c r="E95" s="161"/>
      <c r="F95" s="134"/>
      <c r="G95" s="154" t="s">
        <v>91</v>
      </c>
      <c r="H95" s="162"/>
      <c r="I95" s="163"/>
      <c r="J95" s="4"/>
      <c r="K95" s="8"/>
      <c r="L95" s="26">
        <f>SUM(L87,L80,L72:L73,L61:L62,L49)/36</f>
        <v>0</v>
      </c>
      <c r="M95" s="4"/>
      <c r="N95" s="8"/>
      <c r="O95" s="94">
        <v>3</v>
      </c>
      <c r="P95" s="4"/>
      <c r="Q95" s="8"/>
      <c r="R95" s="94">
        <v>3</v>
      </c>
      <c r="S95" s="8"/>
      <c r="T95" s="8"/>
      <c r="U95" s="94">
        <v>1</v>
      </c>
      <c r="V95" s="8"/>
      <c r="W95" s="8"/>
      <c r="X95" s="114">
        <v>0.3</v>
      </c>
      <c r="Y95" s="139"/>
      <c r="Z95" s="136"/>
      <c r="AA95" s="147">
        <v>0.3</v>
      </c>
    </row>
    <row r="96" spans="1:27" ht="37.5" customHeight="1" x14ac:dyDescent="0.3">
      <c r="A96" s="159"/>
      <c r="B96" s="160"/>
      <c r="C96" s="160"/>
      <c r="D96" s="160"/>
      <c r="E96" s="161"/>
      <c r="F96" s="135"/>
      <c r="G96" s="154" t="s">
        <v>155</v>
      </c>
      <c r="H96" s="152"/>
      <c r="I96" s="153"/>
      <c r="J96" s="136"/>
      <c r="K96" s="137"/>
      <c r="L96" s="138">
        <v>0</v>
      </c>
      <c r="M96" s="136"/>
      <c r="N96" s="137"/>
      <c r="O96" s="138">
        <v>2</v>
      </c>
      <c r="P96" s="136"/>
      <c r="Q96" s="137"/>
      <c r="R96" s="138">
        <v>1</v>
      </c>
      <c r="S96" s="137"/>
      <c r="T96" s="137"/>
      <c r="U96" s="138">
        <v>8</v>
      </c>
      <c r="V96" s="137"/>
      <c r="W96" s="137"/>
      <c r="X96" s="114">
        <v>3.7</v>
      </c>
      <c r="Y96" s="140"/>
      <c r="Z96" s="140"/>
      <c r="AA96" s="114">
        <v>0.7</v>
      </c>
    </row>
    <row r="97" spans="1:27" ht="35.25" customHeight="1" x14ac:dyDescent="0.3">
      <c r="A97" s="159"/>
      <c r="B97" s="160"/>
      <c r="C97" s="160"/>
      <c r="D97" s="160"/>
      <c r="E97" s="161"/>
      <c r="F97" s="134"/>
      <c r="G97" s="164" t="s">
        <v>156</v>
      </c>
      <c r="H97" s="165"/>
      <c r="I97" s="166"/>
      <c r="J97" s="4"/>
      <c r="K97" s="8"/>
      <c r="L97" s="26">
        <f>SUM(L89,L82,L75:L76,L64:L65,L52)/36</f>
        <v>0</v>
      </c>
      <c r="M97" s="4"/>
      <c r="N97" s="8"/>
      <c r="O97" s="94">
        <f>SUM(O89,O82,O75:O76,O64:O65,O52)/36</f>
        <v>0</v>
      </c>
      <c r="P97" s="4"/>
      <c r="Q97" s="8"/>
      <c r="R97" s="94">
        <f>SUM(R89,R82,R75:R76,R64:R65,R52)/36</f>
        <v>0</v>
      </c>
      <c r="S97" s="8"/>
      <c r="T97" s="8"/>
      <c r="U97" s="94">
        <f>SUM(U89,U82,U75:U76,U64:U65,U52)/36</f>
        <v>0</v>
      </c>
      <c r="V97" s="8"/>
      <c r="W97" s="8"/>
      <c r="X97" s="114">
        <f>SUM(X89,X82,X75:X76,X64:X65,X52)/36</f>
        <v>0</v>
      </c>
      <c r="Y97" s="117">
        <v>0</v>
      </c>
      <c r="Z97" s="4" t="s">
        <v>31</v>
      </c>
      <c r="AA97" s="23">
        <f>Y92/36</f>
        <v>4</v>
      </c>
    </row>
    <row r="98" spans="1:27" x14ac:dyDescent="0.3">
      <c r="A98" s="159"/>
      <c r="B98" s="160"/>
      <c r="C98" s="160"/>
      <c r="D98" s="160"/>
      <c r="E98" s="161"/>
      <c r="F98" s="134"/>
      <c r="G98" s="154" t="s">
        <v>92</v>
      </c>
      <c r="H98" s="162"/>
      <c r="I98" s="163"/>
      <c r="J98" s="4"/>
      <c r="K98" s="8"/>
      <c r="L98" s="26">
        <v>0</v>
      </c>
      <c r="M98" s="4"/>
      <c r="N98" s="8"/>
      <c r="O98" s="26">
        <v>4</v>
      </c>
      <c r="P98" s="4"/>
      <c r="Q98" s="8"/>
      <c r="R98" s="26">
        <v>3</v>
      </c>
      <c r="S98" s="8"/>
      <c r="T98" s="8"/>
      <c r="U98" s="26">
        <v>4</v>
      </c>
      <c r="V98" s="8"/>
      <c r="W98" s="8"/>
      <c r="X98" s="26">
        <v>3</v>
      </c>
      <c r="Y98" s="8"/>
      <c r="Z98" s="8"/>
      <c r="AA98" s="26">
        <v>5</v>
      </c>
    </row>
    <row r="99" spans="1:27" ht="27.75" customHeight="1" x14ac:dyDescent="0.3">
      <c r="A99" s="159"/>
      <c r="B99" s="160"/>
      <c r="C99" s="160"/>
      <c r="D99" s="160"/>
      <c r="E99" s="161"/>
      <c r="F99" s="134"/>
      <c r="G99" s="154" t="s">
        <v>93</v>
      </c>
      <c r="H99" s="162"/>
      <c r="I99" s="163"/>
      <c r="J99" s="4"/>
      <c r="K99" s="8"/>
      <c r="L99" s="26">
        <v>4</v>
      </c>
      <c r="M99" s="4"/>
      <c r="N99" s="8"/>
      <c r="O99" s="26">
        <v>4</v>
      </c>
      <c r="P99" s="4"/>
      <c r="Q99" s="8"/>
      <c r="R99" s="26">
        <v>1</v>
      </c>
      <c r="S99" s="8"/>
      <c r="T99" s="8"/>
      <c r="U99" s="26">
        <v>4</v>
      </c>
      <c r="V99" s="8"/>
      <c r="W99" s="8"/>
      <c r="X99" s="26">
        <v>2</v>
      </c>
      <c r="Y99" s="8"/>
      <c r="Z99" s="8"/>
      <c r="AA99" s="26">
        <v>8</v>
      </c>
    </row>
    <row r="100" spans="1:27" x14ac:dyDescent="0.3">
      <c r="A100" s="159"/>
      <c r="B100" s="160"/>
      <c r="C100" s="160"/>
      <c r="D100" s="160"/>
      <c r="E100" s="161"/>
      <c r="F100" s="134"/>
      <c r="G100" s="154" t="s">
        <v>94</v>
      </c>
      <c r="H100" s="162"/>
      <c r="I100" s="163"/>
      <c r="J100" s="4"/>
      <c r="K100" s="8"/>
      <c r="L100" s="26">
        <v>1</v>
      </c>
      <c r="M100" s="4"/>
      <c r="N100" s="8"/>
      <c r="O100" s="26">
        <v>3</v>
      </c>
      <c r="P100" s="4"/>
      <c r="Q100" s="8"/>
      <c r="R100" s="26">
        <v>2</v>
      </c>
      <c r="S100" s="8"/>
      <c r="T100" s="8"/>
      <c r="U100" s="26">
        <v>5</v>
      </c>
      <c r="V100" s="8"/>
      <c r="W100" s="8"/>
      <c r="X100" s="26">
        <v>1</v>
      </c>
      <c r="Y100" s="8"/>
      <c r="Z100" s="8"/>
      <c r="AA100" s="26">
        <v>1</v>
      </c>
    </row>
    <row r="101" spans="1:27" x14ac:dyDescent="0.3">
      <c r="A101" s="145"/>
      <c r="B101" s="144"/>
      <c r="C101" s="144"/>
      <c r="D101" s="144"/>
      <c r="E101" s="144"/>
      <c r="F101" s="33"/>
      <c r="G101" s="154" t="s">
        <v>153</v>
      </c>
      <c r="H101" s="162"/>
      <c r="I101" s="163"/>
      <c r="J101" s="132"/>
      <c r="K101" s="128"/>
      <c r="L101" s="129"/>
      <c r="M101" s="132"/>
      <c r="N101" s="128"/>
      <c r="O101" s="129"/>
      <c r="P101" s="132"/>
      <c r="Q101" s="128"/>
      <c r="R101" s="129"/>
      <c r="S101" s="128"/>
      <c r="T101" s="128"/>
      <c r="U101" s="129">
        <v>1</v>
      </c>
      <c r="V101" s="128"/>
      <c r="W101" s="128"/>
      <c r="X101" s="129"/>
      <c r="Y101" s="128"/>
      <c r="Z101" s="128"/>
      <c r="AA101" s="129"/>
    </row>
  </sheetData>
  <mergeCells count="81">
    <mergeCell ref="A1:AA1"/>
    <mergeCell ref="F4:F12"/>
    <mergeCell ref="E3:F3"/>
    <mergeCell ref="E4:E12"/>
    <mergeCell ref="G101:I101"/>
    <mergeCell ref="A2:A12"/>
    <mergeCell ref="D3:D12"/>
    <mergeCell ref="D2:I2"/>
    <mergeCell ref="C2:C12"/>
    <mergeCell ref="B2:B12"/>
    <mergeCell ref="G4:G12"/>
    <mergeCell ref="H5:H12"/>
    <mergeCell ref="I5:I12"/>
    <mergeCell ref="H4:I4"/>
    <mergeCell ref="J3:O3"/>
    <mergeCell ref="P3:U3"/>
    <mergeCell ref="J12:L12"/>
    <mergeCell ref="M5:O10"/>
    <mergeCell ref="P5:R10"/>
    <mergeCell ref="S5:U10"/>
    <mergeCell ref="J5:L10"/>
    <mergeCell ref="J11:K11"/>
    <mergeCell ref="P4:R4"/>
    <mergeCell ref="G3:I3"/>
    <mergeCell ref="J4:L4"/>
    <mergeCell ref="M11:N11"/>
    <mergeCell ref="S4:U4"/>
    <mergeCell ref="Y91:AA91"/>
    <mergeCell ref="P13:R13"/>
    <mergeCell ref="P90:R90"/>
    <mergeCell ref="J2:AA2"/>
    <mergeCell ref="S11:T11"/>
    <mergeCell ref="V3:AA3"/>
    <mergeCell ref="M4:O4"/>
    <mergeCell ref="Y4:AA4"/>
    <mergeCell ref="V13:X13"/>
    <mergeCell ref="S13:U13"/>
    <mergeCell ref="Y5:AA10"/>
    <mergeCell ref="Y11:Z11"/>
    <mergeCell ref="Y13:AA13"/>
    <mergeCell ref="V5:X10"/>
    <mergeCell ref="M13:O13"/>
    <mergeCell ref="J13:L13"/>
    <mergeCell ref="G100:I100"/>
    <mergeCell ref="V4:X4"/>
    <mergeCell ref="P11:Q11"/>
    <mergeCell ref="V11:W11"/>
    <mergeCell ref="Y92:AA92"/>
    <mergeCell ref="G94:I94"/>
    <mergeCell ref="V90:X90"/>
    <mergeCell ref="Y90:AA90"/>
    <mergeCell ref="M91:O91"/>
    <mergeCell ref="J91:L91"/>
    <mergeCell ref="P91:R91"/>
    <mergeCell ref="S91:U91"/>
    <mergeCell ref="S90:U90"/>
    <mergeCell ref="J90:L90"/>
    <mergeCell ref="M90:O90"/>
    <mergeCell ref="V91:X91"/>
    <mergeCell ref="M48:O48"/>
    <mergeCell ref="M51:O51"/>
    <mergeCell ref="P60:R60"/>
    <mergeCell ref="S60:U60"/>
    <mergeCell ref="P63:R63"/>
    <mergeCell ref="S63:U63"/>
    <mergeCell ref="C86:C88"/>
    <mergeCell ref="Y86:AA86"/>
    <mergeCell ref="Y88:AA88"/>
    <mergeCell ref="G96:I96"/>
    <mergeCell ref="P71:R71"/>
    <mergeCell ref="S71:U71"/>
    <mergeCell ref="S74:U74"/>
    <mergeCell ref="V74:X74"/>
    <mergeCell ref="C79:C81"/>
    <mergeCell ref="V79:X79"/>
    <mergeCell ref="V81:X81"/>
    <mergeCell ref="A94:E100"/>
    <mergeCell ref="G95:I95"/>
    <mergeCell ref="G97:I97"/>
    <mergeCell ref="G98:I98"/>
    <mergeCell ref="G99:I99"/>
  </mergeCells>
  <phoneticPr fontId="7" type="noConversion"/>
  <pageMargins left="0.23622047244094491" right="0.23622047244094491" top="0.15748031496062992" bottom="0.15748031496062992" header="0.31496062992125984" footer="0.31496062992125984"/>
  <pageSetup paperSize="9" scale="99" fitToHeight="0" orientation="landscape" r:id="rId1"/>
  <headerFooter>
    <oddFooter>&amp;R&amp;P</oddFooter>
  </headerFooter>
  <rowBreaks count="1" manualBreakCount="1">
    <brk id="7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</dc:creator>
  <cp:lastModifiedBy>Андрей Шестаков</cp:lastModifiedBy>
  <cp:lastPrinted>2016-05-11T03:03:28Z</cp:lastPrinted>
  <dcterms:created xsi:type="dcterms:W3CDTF">2014-02-17T06:01:48Z</dcterms:created>
  <dcterms:modified xsi:type="dcterms:W3CDTF">2019-02-01T06:36:41Z</dcterms:modified>
</cp:coreProperties>
</file>