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етевая учебный отдел\Специальности\Преподавание в начальных классах\Учебные планы\3 курс\5.2\"/>
    </mc:Choice>
  </mc:AlternateContent>
  <bookViews>
    <workbookView xWindow="480" yWindow="105" windowWidth="19440" windowHeight="9975"/>
  </bookViews>
  <sheets>
    <sheet name="План учебного процесса" sheetId="1" r:id="rId1"/>
    <sheet name="Лист2" sheetId="2" state="hidden" r:id="rId2"/>
    <sheet name="Лист3" sheetId="3" state="hidden" r:id="rId3"/>
    <sheet name="Лист1 (2)" sheetId="4" state="hidden" r:id="rId4"/>
  </sheets>
  <definedNames>
    <definedName name="_xlnm.Print_Titles" localSheetId="3">'Лист1 (2)'!$13:$13</definedName>
    <definedName name="_xlnm.Print_Titles" localSheetId="0">'План учебного процесса'!$13:$13</definedName>
  </definedNames>
  <calcPr calcId="152511"/>
</workbook>
</file>

<file path=xl/calcChain.xml><?xml version="1.0" encoding="utf-8"?>
<calcChain xmlns="http://schemas.openxmlformats.org/spreadsheetml/2006/main">
  <c r="AA109" i="4" l="1"/>
  <c r="Z109" i="4"/>
  <c r="X109" i="4"/>
  <c r="W109" i="4"/>
  <c r="U109" i="4"/>
  <c r="T109" i="4"/>
  <c r="R109" i="4"/>
  <c r="Q109" i="4"/>
  <c r="O109" i="4"/>
  <c r="N109" i="4"/>
  <c r="L109" i="4"/>
  <c r="K109" i="4"/>
  <c r="AA107" i="4"/>
  <c r="Z107" i="4"/>
  <c r="X107" i="4"/>
  <c r="W107" i="4"/>
  <c r="U107" i="4"/>
  <c r="T107" i="4"/>
  <c r="R107" i="4"/>
  <c r="Q107" i="4"/>
  <c r="O107" i="4"/>
  <c r="N107" i="4"/>
  <c r="L107" i="4"/>
  <c r="K107" i="4"/>
  <c r="AA106" i="4"/>
  <c r="Z106" i="4"/>
  <c r="X106" i="4"/>
  <c r="W106" i="4"/>
  <c r="U106" i="4"/>
  <c r="T106" i="4"/>
  <c r="R106" i="4"/>
  <c r="Q106" i="4"/>
  <c r="O106" i="4"/>
  <c r="N106" i="4"/>
  <c r="L106" i="4"/>
  <c r="K106" i="4"/>
  <c r="Z105" i="4"/>
  <c r="W105" i="4"/>
  <c r="T105" i="4"/>
  <c r="Q105" i="4"/>
  <c r="N105" i="4"/>
  <c r="L105" i="4"/>
  <c r="K105" i="4"/>
  <c r="Z104" i="4"/>
  <c r="W104" i="4"/>
  <c r="T104" i="4"/>
  <c r="Q104" i="4"/>
  <c r="N104" i="4"/>
  <c r="L104" i="4"/>
  <c r="K104" i="4"/>
  <c r="Z103" i="4"/>
  <c r="W103" i="4"/>
  <c r="T103" i="4"/>
  <c r="Q103" i="4"/>
  <c r="N103" i="4"/>
  <c r="K103" i="4"/>
  <c r="I103" i="4"/>
  <c r="AA101" i="4"/>
  <c r="G101" i="4" s="1"/>
  <c r="D101" i="4" s="1"/>
  <c r="Z101" i="4"/>
  <c r="W101" i="4"/>
  <c r="U101" i="4"/>
  <c r="T101" i="4"/>
  <c r="R101" i="4"/>
  <c r="Q101" i="4"/>
  <c r="O101" i="4"/>
  <c r="N101" i="4"/>
  <c r="L101" i="4"/>
  <c r="K101" i="4"/>
  <c r="R100" i="4"/>
  <c r="Q100" i="4"/>
  <c r="O100" i="4"/>
  <c r="N100" i="4"/>
  <c r="L100" i="4"/>
  <c r="K100" i="4"/>
  <c r="R99" i="4"/>
  <c r="Q99" i="4"/>
  <c r="O99" i="4"/>
  <c r="N99" i="4"/>
  <c r="L99" i="4"/>
  <c r="K99" i="4"/>
  <c r="G99" i="4"/>
  <c r="D99" i="4" s="1"/>
  <c r="AA98" i="4"/>
  <c r="Z98" i="4"/>
  <c r="U98" i="4"/>
  <c r="T98" i="4"/>
  <c r="R98" i="4"/>
  <c r="Q98" i="4"/>
  <c r="O98" i="4"/>
  <c r="N98" i="4"/>
  <c r="L98" i="4"/>
  <c r="K98" i="4"/>
  <c r="AA97" i="4"/>
  <c r="Z97" i="4"/>
  <c r="X97" i="4"/>
  <c r="W97" i="4"/>
  <c r="U97" i="4"/>
  <c r="T97" i="4"/>
  <c r="G97" i="4"/>
  <c r="D97" i="4" s="1"/>
  <c r="C97" i="4"/>
  <c r="AA96" i="4"/>
  <c r="Z96" i="4"/>
  <c r="X96" i="4"/>
  <c r="W96" i="4"/>
  <c r="U96" i="4"/>
  <c r="T96" i="4"/>
  <c r="R96" i="4"/>
  <c r="Q96" i="4"/>
  <c r="O96" i="4"/>
  <c r="N96" i="4"/>
  <c r="L96" i="4"/>
  <c r="K96" i="4"/>
  <c r="G96" i="4"/>
  <c r="D96" i="4" s="1"/>
  <c r="C96" i="4"/>
  <c r="AA95" i="4"/>
  <c r="X95" i="4"/>
  <c r="W95" i="4"/>
  <c r="U95" i="4"/>
  <c r="T95" i="4"/>
  <c r="R95" i="4"/>
  <c r="Q95" i="4"/>
  <c r="O95" i="4"/>
  <c r="N95" i="4"/>
  <c r="L95" i="4"/>
  <c r="K95" i="4"/>
  <c r="H95" i="4"/>
  <c r="E95" i="4"/>
  <c r="C95" i="4"/>
  <c r="AA94" i="4"/>
  <c r="Z94" i="4"/>
  <c r="X94" i="4"/>
  <c r="W94" i="4"/>
  <c r="U94" i="4"/>
  <c r="T94" i="4"/>
  <c r="R94" i="4"/>
  <c r="Q94" i="4"/>
  <c r="O94" i="4"/>
  <c r="N94" i="4"/>
  <c r="L94" i="4"/>
  <c r="K94" i="4"/>
  <c r="Y93" i="4"/>
  <c r="Z93" i="4" s="1"/>
  <c r="V93" i="4"/>
  <c r="V108" i="4" s="1"/>
  <c r="W108" i="4" s="1"/>
  <c r="S93" i="4"/>
  <c r="T93" i="4" s="1"/>
  <c r="P93" i="4"/>
  <c r="P108" i="4" s="1"/>
  <c r="M93" i="4"/>
  <c r="N93" i="4" s="1"/>
  <c r="J93" i="4"/>
  <c r="J108" i="4" s="1"/>
  <c r="K108" i="4" s="1"/>
  <c r="AA92" i="4"/>
  <c r="Z92" i="4"/>
  <c r="X92" i="4"/>
  <c r="W92" i="4"/>
  <c r="U92" i="4"/>
  <c r="T92" i="4"/>
  <c r="R92" i="4"/>
  <c r="Q92" i="4"/>
  <c r="O92" i="4"/>
  <c r="N92" i="4"/>
  <c r="L92" i="4"/>
  <c r="K92" i="4"/>
  <c r="AA91" i="4"/>
  <c r="Z91" i="4"/>
  <c r="X91" i="4"/>
  <c r="W91" i="4"/>
  <c r="U91" i="4"/>
  <c r="T91" i="4"/>
  <c r="R91" i="4"/>
  <c r="Q91" i="4"/>
  <c r="O91" i="4"/>
  <c r="N91" i="4"/>
  <c r="L91" i="4"/>
  <c r="K91" i="4"/>
  <c r="Z90" i="4"/>
  <c r="W90" i="4"/>
  <c r="T90" i="4"/>
  <c r="Q90" i="4"/>
  <c r="N90" i="4"/>
  <c r="L90" i="4"/>
  <c r="K90" i="4"/>
  <c r="Z89" i="4"/>
  <c r="W89" i="4"/>
  <c r="T89" i="4"/>
  <c r="Q89" i="4"/>
  <c r="N89" i="4"/>
  <c r="L89" i="4"/>
  <c r="K89" i="4"/>
  <c r="Z88" i="4"/>
  <c r="W88" i="4"/>
  <c r="T88" i="4"/>
  <c r="Q88" i="4"/>
  <c r="N88" i="4"/>
  <c r="K88" i="4"/>
  <c r="I88" i="4"/>
  <c r="AA87" i="4"/>
  <c r="Z87" i="4"/>
  <c r="W87" i="4"/>
  <c r="U87" i="4"/>
  <c r="T87" i="4"/>
  <c r="R87" i="4"/>
  <c r="Q87" i="4"/>
  <c r="O87" i="4"/>
  <c r="N87" i="4"/>
  <c r="L87" i="4"/>
  <c r="K87" i="4"/>
  <c r="R86" i="4"/>
  <c r="Q86" i="4"/>
  <c r="O86" i="4"/>
  <c r="N86" i="4"/>
  <c r="L86" i="4"/>
  <c r="K86" i="4"/>
  <c r="R85" i="4"/>
  <c r="Q85" i="4"/>
  <c r="O85" i="4"/>
  <c r="N85" i="4"/>
  <c r="L85" i="4"/>
  <c r="K85" i="4"/>
  <c r="G85" i="4"/>
  <c r="D85" i="4" s="1"/>
  <c r="AA84" i="4"/>
  <c r="Z84" i="4"/>
  <c r="U84" i="4"/>
  <c r="T84" i="4"/>
  <c r="R84" i="4"/>
  <c r="Q84" i="4"/>
  <c r="O84" i="4"/>
  <c r="N84" i="4"/>
  <c r="L84" i="4"/>
  <c r="K84" i="4"/>
  <c r="AA83" i="4"/>
  <c r="Z83" i="4"/>
  <c r="X83" i="4"/>
  <c r="W83" i="4"/>
  <c r="U83" i="4"/>
  <c r="T83" i="4"/>
  <c r="G83" i="4"/>
  <c r="D83" i="4" s="1"/>
  <c r="C83" i="4"/>
  <c r="AA82" i="4"/>
  <c r="Z82" i="4"/>
  <c r="X82" i="4"/>
  <c r="W82" i="4"/>
  <c r="U82" i="4"/>
  <c r="T82" i="4"/>
  <c r="R82" i="4"/>
  <c r="Q82" i="4"/>
  <c r="O82" i="4"/>
  <c r="N82" i="4"/>
  <c r="L82" i="4"/>
  <c r="K82" i="4"/>
  <c r="G82" i="4"/>
  <c r="C82" i="4"/>
  <c r="AA81" i="4"/>
  <c r="X81" i="4"/>
  <c r="W81" i="4"/>
  <c r="U81" i="4"/>
  <c r="T81" i="4"/>
  <c r="R81" i="4"/>
  <c r="Q81" i="4"/>
  <c r="O81" i="4"/>
  <c r="N81" i="4"/>
  <c r="L81" i="4"/>
  <c r="K81" i="4"/>
  <c r="H81" i="4"/>
  <c r="E81" i="4"/>
  <c r="C81" i="4"/>
  <c r="Z80" i="4"/>
  <c r="X80" i="4"/>
  <c r="W80" i="4"/>
  <c r="U80" i="4"/>
  <c r="T80" i="4"/>
  <c r="R80" i="4"/>
  <c r="Q80" i="4"/>
  <c r="O80" i="4"/>
  <c r="N80" i="4"/>
  <c r="L80" i="4"/>
  <c r="K80" i="4"/>
  <c r="G80" i="4"/>
  <c r="D80" i="4" s="1"/>
  <c r="Z78" i="4"/>
  <c r="X78" i="4"/>
  <c r="W78" i="4"/>
  <c r="U78" i="4"/>
  <c r="U118" i="4" s="1"/>
  <c r="T78" i="4"/>
  <c r="R78" i="4"/>
  <c r="Q78" i="4"/>
  <c r="O78" i="4"/>
  <c r="N78" i="4"/>
  <c r="L78" i="4"/>
  <c r="K78" i="4"/>
  <c r="AA77" i="4"/>
  <c r="Z77" i="4"/>
  <c r="X77" i="4"/>
  <c r="W77" i="4"/>
  <c r="T77" i="4"/>
  <c r="R77" i="4"/>
  <c r="Q77" i="4"/>
  <c r="O77" i="4"/>
  <c r="N77" i="4"/>
  <c r="L77" i="4"/>
  <c r="K77" i="4"/>
  <c r="AA76" i="4"/>
  <c r="Z76" i="4"/>
  <c r="X76" i="4"/>
  <c r="W76" i="4"/>
  <c r="T76" i="4"/>
  <c r="R76" i="4"/>
  <c r="Q76" i="4"/>
  <c r="O76" i="4"/>
  <c r="N76" i="4"/>
  <c r="L76" i="4"/>
  <c r="K76" i="4"/>
  <c r="AA75" i="4"/>
  <c r="Z75" i="4"/>
  <c r="W75" i="4"/>
  <c r="T75" i="4"/>
  <c r="R75" i="4"/>
  <c r="Q75" i="4"/>
  <c r="O75" i="4"/>
  <c r="N75" i="4"/>
  <c r="L75" i="4"/>
  <c r="K75" i="4"/>
  <c r="C75" i="4"/>
  <c r="AA74" i="4"/>
  <c r="X74" i="4"/>
  <c r="W74" i="4"/>
  <c r="U74" i="4"/>
  <c r="T74" i="4"/>
  <c r="R74" i="4"/>
  <c r="Q74" i="4"/>
  <c r="O74" i="4"/>
  <c r="N74" i="4"/>
  <c r="L74" i="4"/>
  <c r="K74" i="4"/>
  <c r="H74" i="4"/>
  <c r="E74" i="4"/>
  <c r="C74" i="4"/>
  <c r="AA73" i="4"/>
  <c r="Z73" i="4"/>
  <c r="X73" i="4"/>
  <c r="W73" i="4"/>
  <c r="T73" i="4"/>
  <c r="R73" i="4"/>
  <c r="Q73" i="4"/>
  <c r="N73" i="4"/>
  <c r="L73" i="4"/>
  <c r="K73" i="4"/>
  <c r="AA72" i="4"/>
  <c r="Z72" i="4"/>
  <c r="X72" i="4"/>
  <c r="W72" i="4"/>
  <c r="R72" i="4"/>
  <c r="Q72" i="4"/>
  <c r="L72" i="4"/>
  <c r="K72" i="4"/>
  <c r="G71" i="4"/>
  <c r="D71" i="4" s="1"/>
  <c r="AA69" i="4"/>
  <c r="Z69" i="4"/>
  <c r="W69" i="4"/>
  <c r="U69" i="4"/>
  <c r="T69" i="4"/>
  <c r="R69" i="4"/>
  <c r="Q69" i="4"/>
  <c r="O69" i="4"/>
  <c r="N69" i="4"/>
  <c r="L69" i="4"/>
  <c r="K69" i="4"/>
  <c r="AA68" i="4"/>
  <c r="Z68" i="4"/>
  <c r="W68" i="4"/>
  <c r="T68" i="4"/>
  <c r="Q68" i="4"/>
  <c r="O68" i="4"/>
  <c r="N68" i="4"/>
  <c r="L68" i="4"/>
  <c r="K68" i="4"/>
  <c r="C68" i="4"/>
  <c r="AA67" i="4"/>
  <c r="Z67" i="4"/>
  <c r="X67" i="4"/>
  <c r="U67" i="4"/>
  <c r="T67" i="4"/>
  <c r="R67" i="4"/>
  <c r="O67" i="4"/>
  <c r="N67" i="4"/>
  <c r="L67" i="4"/>
  <c r="K67" i="4"/>
  <c r="H67" i="4"/>
  <c r="E67" i="4"/>
  <c r="C67" i="4"/>
  <c r="AA66" i="4"/>
  <c r="Z66" i="4"/>
  <c r="X66" i="4"/>
  <c r="W66" i="4"/>
  <c r="T66" i="4"/>
  <c r="R66" i="4"/>
  <c r="Q66" i="4"/>
  <c r="O66" i="4"/>
  <c r="N66" i="4"/>
  <c r="L66" i="4"/>
  <c r="K66" i="4"/>
  <c r="AA65" i="4"/>
  <c r="Z65" i="4"/>
  <c r="X65" i="4"/>
  <c r="W65" i="4"/>
  <c r="T65" i="4"/>
  <c r="Q65" i="4"/>
  <c r="O65" i="4"/>
  <c r="N65" i="4"/>
  <c r="L65" i="4"/>
  <c r="K65" i="4"/>
  <c r="G65" i="4"/>
  <c r="D65" i="4" s="1"/>
  <c r="AA64" i="4"/>
  <c r="Z64" i="4"/>
  <c r="X64" i="4"/>
  <c r="W64" i="4"/>
  <c r="T64" i="4"/>
  <c r="Q64" i="4"/>
  <c r="O64" i="4"/>
  <c r="N64" i="4"/>
  <c r="L64" i="4"/>
  <c r="K64" i="4"/>
  <c r="T63" i="4"/>
  <c r="G63" i="4"/>
  <c r="D63" i="4" s="1"/>
  <c r="T62" i="4"/>
  <c r="G62" i="4"/>
  <c r="D62" i="4" s="1"/>
  <c r="AA61" i="4"/>
  <c r="Z61" i="4"/>
  <c r="X61" i="4"/>
  <c r="W61" i="4"/>
  <c r="T61" i="4"/>
  <c r="Q61" i="4"/>
  <c r="N61" i="4"/>
  <c r="L61" i="4"/>
  <c r="K61" i="4"/>
  <c r="AA60" i="4"/>
  <c r="Z60" i="4"/>
  <c r="X60" i="4"/>
  <c r="W60" i="4"/>
  <c r="U60" i="4"/>
  <c r="T60" i="4"/>
  <c r="Q60" i="4"/>
  <c r="N60" i="4"/>
  <c r="K60" i="4"/>
  <c r="AA59" i="4"/>
  <c r="Z59" i="4"/>
  <c r="X59" i="4"/>
  <c r="U59" i="4"/>
  <c r="R59" i="4"/>
  <c r="O59" i="4"/>
  <c r="N59" i="4"/>
  <c r="L59" i="4"/>
  <c r="K59" i="4"/>
  <c r="H59" i="4"/>
  <c r="E59" i="4"/>
  <c r="C59" i="4"/>
  <c r="AA58" i="4"/>
  <c r="Z58" i="4"/>
  <c r="W58" i="4"/>
  <c r="T58" i="4"/>
  <c r="R58" i="4"/>
  <c r="Q58" i="4"/>
  <c r="O58" i="4"/>
  <c r="N58" i="4"/>
  <c r="L58" i="4"/>
  <c r="K58" i="4"/>
  <c r="G58" i="4"/>
  <c r="D58" i="4" s="1"/>
  <c r="AA57" i="4"/>
  <c r="Z57" i="4"/>
  <c r="W57" i="4"/>
  <c r="U57" i="4"/>
  <c r="T57" i="4"/>
  <c r="R57" i="4"/>
  <c r="Q57" i="4"/>
  <c r="O57" i="4"/>
  <c r="N57" i="4"/>
  <c r="L57" i="4"/>
  <c r="K57" i="4"/>
  <c r="AA56" i="4"/>
  <c r="Z56" i="4"/>
  <c r="X56" i="4"/>
  <c r="W56" i="4"/>
  <c r="U56" i="4"/>
  <c r="T56" i="4"/>
  <c r="R56" i="4"/>
  <c r="Q56" i="4"/>
  <c r="N56" i="4"/>
  <c r="L56" i="4"/>
  <c r="K56" i="4"/>
  <c r="AA55" i="4"/>
  <c r="Z55" i="4"/>
  <c r="W55" i="4"/>
  <c r="T55" i="4"/>
  <c r="R55" i="4"/>
  <c r="Q55" i="4"/>
  <c r="N55" i="4"/>
  <c r="L55" i="4"/>
  <c r="K55" i="4"/>
  <c r="C55" i="4"/>
  <c r="AA54" i="4"/>
  <c r="Z54" i="4"/>
  <c r="X54" i="4"/>
  <c r="W54" i="4"/>
  <c r="U54" i="4"/>
  <c r="T54" i="4"/>
  <c r="Q54" i="4"/>
  <c r="N54" i="4"/>
  <c r="L54" i="4"/>
  <c r="K54" i="4"/>
  <c r="G54" i="4"/>
  <c r="D54" i="4" s="1"/>
  <c r="G53" i="4"/>
  <c r="D53" i="4" s="1"/>
  <c r="AA52" i="4"/>
  <c r="Z52" i="4"/>
  <c r="X52" i="4"/>
  <c r="W52" i="4"/>
  <c r="U52" i="4"/>
  <c r="T52" i="4"/>
  <c r="Q52" i="4"/>
  <c r="N52" i="4"/>
  <c r="L52" i="4"/>
  <c r="K52" i="4"/>
  <c r="C52" i="4"/>
  <c r="AA51" i="4"/>
  <c r="Z51" i="4"/>
  <c r="W51" i="4"/>
  <c r="T51" i="4"/>
  <c r="R51" i="4"/>
  <c r="Q51" i="4"/>
  <c r="O51" i="4"/>
  <c r="N51" i="4"/>
  <c r="L51" i="4"/>
  <c r="K51" i="4"/>
  <c r="C51" i="4"/>
  <c r="Z50" i="4"/>
  <c r="W50" i="4"/>
  <c r="T50" i="4"/>
  <c r="R50" i="4"/>
  <c r="Q50" i="4"/>
  <c r="O50" i="4"/>
  <c r="N50" i="4"/>
  <c r="L50" i="4"/>
  <c r="K50" i="4"/>
  <c r="C50" i="4"/>
  <c r="AA49" i="4"/>
  <c r="Z49" i="4"/>
  <c r="X49" i="4"/>
  <c r="W49" i="4"/>
  <c r="U49" i="4"/>
  <c r="T49" i="4"/>
  <c r="R49" i="4"/>
  <c r="Q49" i="4"/>
  <c r="N49" i="4"/>
  <c r="L49" i="4"/>
  <c r="K49" i="4"/>
  <c r="AA48" i="4"/>
  <c r="Z48" i="4"/>
  <c r="X48" i="4"/>
  <c r="W48" i="4"/>
  <c r="U48" i="4"/>
  <c r="T48" i="4"/>
  <c r="R48" i="4"/>
  <c r="Q48" i="4"/>
  <c r="N48" i="4"/>
  <c r="L48" i="4"/>
  <c r="K48" i="4"/>
  <c r="AA47" i="4"/>
  <c r="Z47" i="4"/>
  <c r="X47" i="4"/>
  <c r="W47" i="4"/>
  <c r="U47" i="4"/>
  <c r="T47" i="4"/>
  <c r="Q47" i="4"/>
  <c r="N47" i="4"/>
  <c r="K47" i="4"/>
  <c r="C47" i="4"/>
  <c r="AA46" i="4"/>
  <c r="Z46" i="4"/>
  <c r="X46" i="4"/>
  <c r="W46" i="4"/>
  <c r="T46" i="4"/>
  <c r="Q46" i="4"/>
  <c r="N46" i="4"/>
  <c r="K46" i="4"/>
  <c r="C46" i="4"/>
  <c r="Z45" i="4"/>
  <c r="W45" i="4"/>
  <c r="T45" i="4"/>
  <c r="Q45" i="4"/>
  <c r="N45" i="4"/>
  <c r="L45" i="4"/>
  <c r="K45" i="4"/>
  <c r="C45" i="4"/>
  <c r="AA44" i="4"/>
  <c r="Z44" i="4"/>
  <c r="X44" i="4"/>
  <c r="W44" i="4"/>
  <c r="T44" i="4"/>
  <c r="Q44" i="4"/>
  <c r="N44" i="4"/>
  <c r="L44" i="4"/>
  <c r="K44" i="4"/>
  <c r="C44" i="4"/>
  <c r="Z43" i="4"/>
  <c r="W43" i="4"/>
  <c r="T43" i="4"/>
  <c r="Q43" i="4"/>
  <c r="N43" i="4"/>
  <c r="K43" i="4"/>
  <c r="C43" i="4"/>
  <c r="AA42" i="4"/>
  <c r="Z42" i="4"/>
  <c r="X42" i="4"/>
  <c r="W42" i="4"/>
  <c r="T42" i="4"/>
  <c r="Q42" i="4"/>
  <c r="N42" i="4"/>
  <c r="K42" i="4"/>
  <c r="C42" i="4"/>
  <c r="AA41" i="4"/>
  <c r="X41" i="4"/>
  <c r="W41" i="4"/>
  <c r="U41" i="4"/>
  <c r="T41" i="4"/>
  <c r="R41" i="4"/>
  <c r="Q41" i="4"/>
  <c r="O41" i="4"/>
  <c r="N41" i="4"/>
  <c r="L41" i="4"/>
  <c r="K41" i="4"/>
  <c r="H41" i="4"/>
  <c r="E41" i="4"/>
  <c r="C41" i="4"/>
  <c r="AA40" i="4"/>
  <c r="Z40" i="4"/>
  <c r="X40" i="4"/>
  <c r="W40" i="4"/>
  <c r="U40" i="4"/>
  <c r="T40" i="4"/>
  <c r="R40" i="4"/>
  <c r="Q40" i="4"/>
  <c r="O40" i="4"/>
  <c r="N40" i="4"/>
  <c r="L40" i="4"/>
  <c r="K40" i="4"/>
  <c r="C40" i="4"/>
  <c r="Z39" i="4"/>
  <c r="X39" i="4"/>
  <c r="W39" i="4"/>
  <c r="U39" i="4"/>
  <c r="T39" i="4"/>
  <c r="R39" i="4"/>
  <c r="Q39" i="4"/>
  <c r="O39" i="4"/>
  <c r="N39" i="4"/>
  <c r="L39" i="4"/>
  <c r="K39" i="4"/>
  <c r="Z38" i="4"/>
  <c r="X38" i="4"/>
  <c r="W38" i="4"/>
  <c r="U38" i="4"/>
  <c r="T38" i="4"/>
  <c r="R38" i="4"/>
  <c r="Q38" i="4"/>
  <c r="O38" i="4"/>
  <c r="N38" i="4"/>
  <c r="L38" i="4"/>
  <c r="K38" i="4"/>
  <c r="AA37" i="4"/>
  <c r="Z37" i="4"/>
  <c r="X37" i="4"/>
  <c r="W37" i="4"/>
  <c r="T37" i="4"/>
  <c r="R37" i="4"/>
  <c r="Q37" i="4"/>
  <c r="O37" i="4"/>
  <c r="N37" i="4"/>
  <c r="L37" i="4"/>
  <c r="K37" i="4"/>
  <c r="AA36" i="4"/>
  <c r="Z36" i="4"/>
  <c r="X36" i="4"/>
  <c r="W36" i="4"/>
  <c r="U36" i="4"/>
  <c r="T36" i="4"/>
  <c r="Q36" i="4"/>
  <c r="O36" i="4"/>
  <c r="N36" i="4"/>
  <c r="L36" i="4"/>
  <c r="K36" i="4"/>
  <c r="AA35" i="4"/>
  <c r="Z35" i="4"/>
  <c r="X35" i="4"/>
  <c r="W35" i="4"/>
  <c r="U35" i="4"/>
  <c r="T35" i="4"/>
  <c r="R35" i="4"/>
  <c r="Q35" i="4"/>
  <c r="O35" i="4"/>
  <c r="N35" i="4"/>
  <c r="K35" i="4"/>
  <c r="C35" i="4"/>
  <c r="AA34" i="4"/>
  <c r="Z34" i="4"/>
  <c r="X34" i="4"/>
  <c r="W34" i="4"/>
  <c r="T34" i="4"/>
  <c r="Q34" i="4"/>
  <c r="O34" i="4"/>
  <c r="N34" i="4"/>
  <c r="L34" i="4"/>
  <c r="K34" i="4"/>
  <c r="Z33" i="4"/>
  <c r="X33" i="4"/>
  <c r="W33" i="4"/>
  <c r="U33" i="4"/>
  <c r="T33" i="4"/>
  <c r="R33" i="4"/>
  <c r="Q33" i="4"/>
  <c r="O33" i="4"/>
  <c r="N33" i="4"/>
  <c r="L33" i="4"/>
  <c r="K33" i="4"/>
  <c r="C33" i="4"/>
  <c r="AA32" i="4"/>
  <c r="Z32" i="4"/>
  <c r="X32" i="4"/>
  <c r="W32" i="4"/>
  <c r="U32" i="4"/>
  <c r="T32" i="4"/>
  <c r="R32" i="4"/>
  <c r="Q32" i="4"/>
  <c r="N32" i="4"/>
  <c r="K32" i="4"/>
  <c r="C32" i="4"/>
  <c r="AA31" i="4"/>
  <c r="Z31" i="4"/>
  <c r="X31" i="4"/>
  <c r="W31" i="4"/>
  <c r="U31" i="4"/>
  <c r="T31" i="4"/>
  <c r="R31" i="4"/>
  <c r="Q31" i="4"/>
  <c r="N31" i="4"/>
  <c r="K31" i="4"/>
  <c r="C31" i="4"/>
  <c r="AA30" i="4"/>
  <c r="Z30" i="4"/>
  <c r="X30" i="4"/>
  <c r="W30" i="4"/>
  <c r="U30" i="4"/>
  <c r="T30" i="4"/>
  <c r="R30" i="4"/>
  <c r="Q30" i="4"/>
  <c r="N30" i="4"/>
  <c r="K30" i="4"/>
  <c r="C30" i="4"/>
  <c r="H29" i="4"/>
  <c r="E29" i="4"/>
  <c r="C29" i="4"/>
  <c r="C28" i="4"/>
  <c r="X27" i="4"/>
  <c r="W27" i="4"/>
  <c r="T27" i="4"/>
  <c r="R27" i="4"/>
  <c r="Q27" i="4"/>
  <c r="AA26" i="4"/>
  <c r="Z26" i="4"/>
  <c r="X26" i="4"/>
  <c r="W26" i="4"/>
  <c r="U26" i="4"/>
  <c r="T26" i="4"/>
  <c r="Q26" i="4"/>
  <c r="N26" i="4"/>
  <c r="L26" i="4"/>
  <c r="K26" i="4"/>
  <c r="AA25" i="4"/>
  <c r="Z25" i="4"/>
  <c r="X25" i="4"/>
  <c r="W25" i="4"/>
  <c r="U25" i="4"/>
  <c r="T25" i="4"/>
  <c r="R25" i="4"/>
  <c r="Q25" i="4"/>
  <c r="O25" i="4"/>
  <c r="N25" i="4"/>
  <c r="K25" i="4"/>
  <c r="AA24" i="4"/>
  <c r="Z24" i="4"/>
  <c r="X24" i="4"/>
  <c r="W24" i="4"/>
  <c r="U24" i="4"/>
  <c r="T24" i="4"/>
  <c r="R24" i="4"/>
  <c r="Q24" i="4"/>
  <c r="O24" i="4"/>
  <c r="N24" i="4"/>
  <c r="L24" i="4"/>
  <c r="K24" i="4"/>
  <c r="H24" i="4"/>
  <c r="E24" i="4"/>
  <c r="C24" i="4"/>
  <c r="AA23" i="4"/>
  <c r="Z23" i="4"/>
  <c r="X23" i="4"/>
  <c r="W23" i="4"/>
  <c r="U23" i="4"/>
  <c r="T23" i="4"/>
  <c r="R23" i="4"/>
  <c r="Q23" i="4"/>
  <c r="O23" i="4"/>
  <c r="N23" i="4"/>
  <c r="L23" i="4"/>
  <c r="K23" i="4"/>
  <c r="Z22" i="4"/>
  <c r="W22" i="4"/>
  <c r="U22" i="4"/>
  <c r="T22" i="4"/>
  <c r="R22" i="4"/>
  <c r="Q22" i="4"/>
  <c r="O22" i="4"/>
  <c r="N22" i="4"/>
  <c r="L22" i="4"/>
  <c r="K22" i="4"/>
  <c r="C22" i="4"/>
  <c r="Z21" i="4"/>
  <c r="X21" i="4"/>
  <c r="W21" i="4"/>
  <c r="U21" i="4"/>
  <c r="T21" i="4"/>
  <c r="R21" i="4"/>
  <c r="Q21" i="4"/>
  <c r="O21" i="4"/>
  <c r="N21" i="4"/>
  <c r="L21" i="4"/>
  <c r="K21" i="4"/>
  <c r="AA20" i="4"/>
  <c r="Z20" i="4"/>
  <c r="X20" i="4"/>
  <c r="W20" i="4"/>
  <c r="U20" i="4"/>
  <c r="T20" i="4"/>
  <c r="R20" i="4"/>
  <c r="Q20" i="4"/>
  <c r="N20" i="4"/>
  <c r="K20" i="4"/>
  <c r="Z19" i="4"/>
  <c r="W19" i="4"/>
  <c r="T19" i="4"/>
  <c r="Q19" i="4"/>
  <c r="N19" i="4"/>
  <c r="K19" i="4"/>
  <c r="Z18" i="4"/>
  <c r="W18" i="4"/>
  <c r="T18" i="4"/>
  <c r="Q18" i="4"/>
  <c r="N18" i="4"/>
  <c r="K18" i="4"/>
  <c r="C18" i="4"/>
  <c r="AA17" i="4"/>
  <c r="Z17" i="4"/>
  <c r="X17" i="4"/>
  <c r="W17" i="4"/>
  <c r="U17" i="4"/>
  <c r="T17" i="4"/>
  <c r="R17" i="4"/>
  <c r="Q17" i="4"/>
  <c r="O17" i="4"/>
  <c r="N17" i="4"/>
  <c r="K17" i="4"/>
  <c r="Z16" i="4"/>
  <c r="X16" i="4"/>
  <c r="W16" i="4"/>
  <c r="U16" i="4"/>
  <c r="T16" i="4"/>
  <c r="R16" i="4"/>
  <c r="Q16" i="4"/>
  <c r="O16" i="4"/>
  <c r="N16" i="4"/>
  <c r="L16" i="4"/>
  <c r="K16" i="4"/>
  <c r="AD15" i="4"/>
  <c r="AC15" i="4"/>
  <c r="Z15" i="4"/>
  <c r="X15" i="4"/>
  <c r="W15" i="4"/>
  <c r="U15" i="4"/>
  <c r="T15" i="4"/>
  <c r="R15" i="4"/>
  <c r="Q15" i="4"/>
  <c r="O15" i="4"/>
  <c r="N15" i="4"/>
  <c r="L15" i="4"/>
  <c r="K15" i="4"/>
  <c r="H14" i="4"/>
  <c r="E14" i="4"/>
  <c r="C14" i="4"/>
  <c r="AG12" i="4"/>
  <c r="AA16" i="4" s="1"/>
  <c r="G16" i="4" s="1"/>
  <c r="AF12" i="4"/>
  <c r="AE12" i="4"/>
  <c r="U37" i="4" s="1"/>
  <c r="G37" i="4" s="1"/>
  <c r="AD12" i="4"/>
  <c r="AC12" i="4"/>
  <c r="O30" i="4" s="1"/>
  <c r="AB12" i="4"/>
  <c r="AA15" i="4" l="1"/>
  <c r="G15" i="4" s="1"/>
  <c r="AA22" i="4"/>
  <c r="O32" i="4"/>
  <c r="AA39" i="4"/>
  <c r="G39" i="4" s="1"/>
  <c r="D39" i="4" s="1"/>
  <c r="G56" i="4"/>
  <c r="D56" i="4" s="1"/>
  <c r="G77" i="4"/>
  <c r="D77" i="4" s="1"/>
  <c r="O118" i="4"/>
  <c r="D95" i="4"/>
  <c r="E40" i="4"/>
  <c r="E28" i="4" s="1"/>
  <c r="L118" i="4"/>
  <c r="G73" i="4"/>
  <c r="D73" i="4" s="1"/>
  <c r="O117" i="4"/>
  <c r="M113" i="4" s="1"/>
  <c r="R117" i="4"/>
  <c r="G87" i="4"/>
  <c r="D87" i="4" s="1"/>
  <c r="D16" i="4"/>
  <c r="AI16" i="4"/>
  <c r="D15" i="4"/>
  <c r="AI15" i="4"/>
  <c r="D37" i="4"/>
  <c r="AI37" i="4"/>
  <c r="AI39" i="4"/>
  <c r="H40" i="4"/>
  <c r="H28" i="4" s="1"/>
  <c r="L117" i="4"/>
  <c r="J113" i="4" s="1"/>
  <c r="Y118" i="4"/>
  <c r="G57" i="4"/>
  <c r="D57" i="4" s="1"/>
  <c r="G66" i="4"/>
  <c r="D66" i="4" s="1"/>
  <c r="X89" i="4"/>
  <c r="AA117" i="4"/>
  <c r="Y113" i="4" s="1"/>
  <c r="O89" i="4"/>
  <c r="R89" i="4"/>
  <c r="U89" i="4"/>
  <c r="K93" i="4"/>
  <c r="O93" i="4"/>
  <c r="Q93" i="4"/>
  <c r="U93" i="4"/>
  <c r="W93" i="4"/>
  <c r="AA93" i="4"/>
  <c r="G95" i="4"/>
  <c r="S108" i="4"/>
  <c r="U108" i="4" s="1"/>
  <c r="L47" i="4"/>
  <c r="L60" i="4"/>
  <c r="L46" i="4"/>
  <c r="L43" i="4"/>
  <c r="R47" i="4"/>
  <c r="R60" i="4"/>
  <c r="R46" i="4"/>
  <c r="R45" i="4"/>
  <c r="R43" i="4"/>
  <c r="R34" i="4"/>
  <c r="X75" i="4"/>
  <c r="X51" i="4"/>
  <c r="X69" i="4"/>
  <c r="G69" i="4" s="1"/>
  <c r="X45" i="4"/>
  <c r="X43" i="4"/>
  <c r="L17" i="4"/>
  <c r="G17" i="4" s="1"/>
  <c r="X22" i="4"/>
  <c r="E103" i="4"/>
  <c r="E111" i="4" s="1"/>
  <c r="E88" i="4"/>
  <c r="L30" i="4"/>
  <c r="G30" i="4" s="1"/>
  <c r="AI30" i="4" s="1"/>
  <c r="L32" i="4"/>
  <c r="G32" i="4" s="1"/>
  <c r="L35" i="4"/>
  <c r="G35" i="4" s="1"/>
  <c r="AA89" i="4"/>
  <c r="T108" i="4"/>
  <c r="O49" i="4"/>
  <c r="G49" i="4" s="1"/>
  <c r="O48" i="4"/>
  <c r="G48" i="4" s="1"/>
  <c r="O47" i="4"/>
  <c r="O60" i="4"/>
  <c r="O46" i="4"/>
  <c r="O45" i="4"/>
  <c r="O43" i="4"/>
  <c r="O31" i="4"/>
  <c r="U75" i="4"/>
  <c r="U51" i="4"/>
  <c r="G51" i="4" s="1"/>
  <c r="U46" i="4"/>
  <c r="U45" i="4"/>
  <c r="U43" i="4"/>
  <c r="U34" i="4"/>
  <c r="AA45" i="4"/>
  <c r="AA43" i="4"/>
  <c r="AA33" i="4"/>
  <c r="G33" i="4" s="1"/>
  <c r="L18" i="4"/>
  <c r="O18" i="4"/>
  <c r="R18" i="4"/>
  <c r="U18" i="4"/>
  <c r="X18" i="4"/>
  <c r="AA18" i="4"/>
  <c r="L19" i="4"/>
  <c r="O19" i="4"/>
  <c r="R19" i="4"/>
  <c r="U19" i="4"/>
  <c r="X19" i="4"/>
  <c r="AA19" i="4"/>
  <c r="L20" i="4"/>
  <c r="O20" i="4"/>
  <c r="AA21" i="4"/>
  <c r="G21" i="4" s="1"/>
  <c r="L25" i="4"/>
  <c r="G25" i="4" s="1"/>
  <c r="AI25" i="4" s="1"/>
  <c r="O26" i="4"/>
  <c r="R26" i="4"/>
  <c r="U27" i="4"/>
  <c r="G27" i="4" s="1"/>
  <c r="D27" i="4" s="1"/>
  <c r="L31" i="4"/>
  <c r="R36" i="4"/>
  <c r="G36" i="4" s="1"/>
  <c r="AA38" i="4"/>
  <c r="G38" i="4" s="1"/>
  <c r="L42" i="4"/>
  <c r="O42" i="4"/>
  <c r="R42" i="4"/>
  <c r="U42" i="4"/>
  <c r="O44" i="4"/>
  <c r="R44" i="4"/>
  <c r="U44" i="4"/>
  <c r="U50" i="4"/>
  <c r="X50" i="4"/>
  <c r="AA50" i="4"/>
  <c r="O104" i="4"/>
  <c r="R68" i="4"/>
  <c r="U68" i="4"/>
  <c r="X68" i="4"/>
  <c r="U104" i="4"/>
  <c r="X117" i="4"/>
  <c r="X104" i="4"/>
  <c r="AA104" i="4"/>
  <c r="R118" i="4"/>
  <c r="P113" i="4" s="1"/>
  <c r="R104" i="4"/>
  <c r="X118" i="4"/>
  <c r="D82" i="4"/>
  <c r="L108" i="4"/>
  <c r="R108" i="4"/>
  <c r="X108" i="4"/>
  <c r="M108" i="4"/>
  <c r="Q108" i="4"/>
  <c r="Y108" i="4"/>
  <c r="U117" i="4"/>
  <c r="S113" i="4" s="1"/>
  <c r="L93" i="4"/>
  <c r="R93" i="4"/>
  <c r="X93" i="4"/>
  <c r="C22" i="1"/>
  <c r="D81" i="4" l="1"/>
  <c r="G22" i="4"/>
  <c r="AI22" i="4" s="1"/>
  <c r="G81" i="4"/>
  <c r="V113" i="4"/>
  <c r="D89" i="4"/>
  <c r="H103" i="4"/>
  <c r="H111" i="4" s="1"/>
  <c r="H88" i="4"/>
  <c r="D36" i="4"/>
  <c r="AI36" i="4"/>
  <c r="D21" i="4"/>
  <c r="AI21" i="4"/>
  <c r="X116" i="4"/>
  <c r="R88" i="4"/>
  <c r="R90" i="4" s="1"/>
  <c r="D51" i="4"/>
  <c r="AI51" i="4"/>
  <c r="D48" i="4"/>
  <c r="AI48" i="4"/>
  <c r="D35" i="4"/>
  <c r="AI35" i="4"/>
  <c r="D22" i="4"/>
  <c r="D69" i="4"/>
  <c r="AI69" i="4"/>
  <c r="D38" i="4"/>
  <c r="AI38" i="4"/>
  <c r="G31" i="4"/>
  <c r="R116" i="4"/>
  <c r="AA116" i="4"/>
  <c r="U88" i="4"/>
  <c r="U90" i="4" s="1"/>
  <c r="O88" i="4"/>
  <c r="O90" i="4" s="1"/>
  <c r="D33" i="4"/>
  <c r="AI33" i="4"/>
  <c r="G75" i="4"/>
  <c r="AI75" i="4" s="1"/>
  <c r="D49" i="4"/>
  <c r="AI49" i="4"/>
  <c r="D32" i="4"/>
  <c r="AI32" i="4"/>
  <c r="D17" i="4"/>
  <c r="AI17" i="4"/>
  <c r="Z108" i="4"/>
  <c r="AA108" i="4"/>
  <c r="N108" i="4"/>
  <c r="O108" i="4"/>
  <c r="G68" i="4"/>
  <c r="AI68" i="4" s="1"/>
  <c r="G50" i="4"/>
  <c r="D25" i="4"/>
  <c r="G45" i="4"/>
  <c r="D30" i="4"/>
  <c r="AA103" i="4"/>
  <c r="AA105" i="4" s="1"/>
  <c r="Y111" i="4" s="1"/>
  <c r="AA88" i="4"/>
  <c r="AA90" i="4" s="1"/>
  <c r="X88" i="4"/>
  <c r="X90" i="4" s="1"/>
  <c r="U103" i="4"/>
  <c r="U105" i="4" s="1"/>
  <c r="S111" i="4" s="1"/>
  <c r="R103" i="4"/>
  <c r="R105" i="4" s="1"/>
  <c r="P111" i="4" s="1"/>
  <c r="O116" i="4"/>
  <c r="L103" i="4"/>
  <c r="J111" i="4" s="1"/>
  <c r="L116" i="4"/>
  <c r="G34" i="4"/>
  <c r="G43" i="4"/>
  <c r="G60" i="4"/>
  <c r="AI60" i="4" s="1"/>
  <c r="U116" i="4"/>
  <c r="D104" i="4"/>
  <c r="G44" i="4"/>
  <c r="G42" i="4"/>
  <c r="AI42" i="4" s="1"/>
  <c r="G26" i="4"/>
  <c r="G20" i="4"/>
  <c r="G19" i="4"/>
  <c r="G18" i="4"/>
  <c r="AI18" i="4" s="1"/>
  <c r="D75" i="4"/>
  <c r="D74" i="4" s="1"/>
  <c r="X103" i="4"/>
  <c r="X105" i="4" s="1"/>
  <c r="V111" i="4" s="1"/>
  <c r="O103" i="4"/>
  <c r="O105" i="4" s="1"/>
  <c r="M111" i="4" s="1"/>
  <c r="L88" i="4"/>
  <c r="G46" i="4"/>
  <c r="G47" i="4"/>
  <c r="E41" i="1"/>
  <c r="H41" i="1"/>
  <c r="N51" i="1"/>
  <c r="O51" i="1"/>
  <c r="Q51" i="1"/>
  <c r="R51" i="1"/>
  <c r="T51" i="1"/>
  <c r="W51" i="1"/>
  <c r="Z51" i="1"/>
  <c r="AA51" i="1"/>
  <c r="K51" i="1"/>
  <c r="L51" i="1"/>
  <c r="C51" i="1"/>
  <c r="C40" i="1"/>
  <c r="C41" i="1"/>
  <c r="C29" i="1"/>
  <c r="AA37" i="1"/>
  <c r="Z37" i="1"/>
  <c r="X37" i="1"/>
  <c r="W37" i="1"/>
  <c r="T37" i="1"/>
  <c r="R37" i="1"/>
  <c r="Q37" i="1"/>
  <c r="O37" i="1"/>
  <c r="N37" i="1"/>
  <c r="L37" i="1"/>
  <c r="K37" i="1"/>
  <c r="E29" i="1"/>
  <c r="K38" i="1"/>
  <c r="L38" i="1"/>
  <c r="N38" i="1"/>
  <c r="O38" i="1"/>
  <c r="Q38" i="1"/>
  <c r="R38" i="1"/>
  <c r="T38" i="1"/>
  <c r="U38" i="1"/>
  <c r="W38" i="1"/>
  <c r="X38" i="1"/>
  <c r="Z38" i="1"/>
  <c r="D47" i="4" l="1"/>
  <c r="AI47" i="4"/>
  <c r="D19" i="4"/>
  <c r="AI19" i="4"/>
  <c r="D26" i="4"/>
  <c r="AI26" i="4"/>
  <c r="D44" i="4"/>
  <c r="AI44" i="4"/>
  <c r="D43" i="4"/>
  <c r="AI43" i="4"/>
  <c r="G24" i="4"/>
  <c r="D50" i="4"/>
  <c r="AI50" i="4"/>
  <c r="D46" i="4"/>
  <c r="AI46" i="4"/>
  <c r="G74" i="4"/>
  <c r="D20" i="4"/>
  <c r="AI20" i="4"/>
  <c r="D34" i="4"/>
  <c r="AI34" i="4"/>
  <c r="D45" i="4"/>
  <c r="AI45" i="4"/>
  <c r="D31" i="4"/>
  <c r="AI31" i="4"/>
  <c r="D18" i="4"/>
  <c r="D14" i="4" s="1"/>
  <c r="G14" i="4"/>
  <c r="D42" i="4"/>
  <c r="G41" i="4"/>
  <c r="D60" i="4"/>
  <c r="D59" i="4" s="1"/>
  <c r="G59" i="4"/>
  <c r="D29" i="4"/>
  <c r="G29" i="4"/>
  <c r="D24" i="4"/>
  <c r="D68" i="4"/>
  <c r="D67" i="4" s="1"/>
  <c r="G67" i="4"/>
  <c r="Q64" i="1"/>
  <c r="N61" i="1"/>
  <c r="G85" i="1"/>
  <c r="C55" i="1"/>
  <c r="C52" i="1"/>
  <c r="C68" i="1"/>
  <c r="G71" i="1"/>
  <c r="C67" i="1"/>
  <c r="E59" i="1"/>
  <c r="H59" i="1"/>
  <c r="G54" i="1"/>
  <c r="G53" i="1"/>
  <c r="C47" i="1"/>
  <c r="C46" i="1"/>
  <c r="C45" i="1"/>
  <c r="C43" i="1"/>
  <c r="C35" i="1"/>
  <c r="C28" i="1"/>
  <c r="Z21" i="1"/>
  <c r="C14" i="1"/>
  <c r="D41" i="4" l="1"/>
  <c r="AI104" i="4"/>
  <c r="AI14" i="4"/>
  <c r="G40" i="4"/>
  <c r="G28" i="4" s="1"/>
  <c r="D40" i="4"/>
  <c r="D28" i="4" s="1"/>
  <c r="AI104" i="1"/>
  <c r="Q104" i="1"/>
  <c r="T104" i="1"/>
  <c r="W104" i="1"/>
  <c r="Z104" i="1"/>
  <c r="Z78" i="1"/>
  <c r="T76" i="1"/>
  <c r="D71" i="1"/>
  <c r="T62" i="1"/>
  <c r="T63" i="1"/>
  <c r="T64" i="1"/>
  <c r="G63" i="1"/>
  <c r="D63" i="1" s="1"/>
  <c r="T61" i="1"/>
  <c r="Q61" i="1"/>
  <c r="W55" i="1"/>
  <c r="Q52" i="1"/>
  <c r="N52" i="1"/>
  <c r="C42" i="1"/>
  <c r="C97" i="1"/>
  <c r="C96" i="1"/>
  <c r="C83" i="1"/>
  <c r="C82" i="1"/>
  <c r="AA101" i="1"/>
  <c r="Z101" i="1"/>
  <c r="W101" i="1"/>
  <c r="U101" i="1"/>
  <c r="T101" i="1"/>
  <c r="R101" i="1"/>
  <c r="Q101" i="1"/>
  <c r="O101" i="1"/>
  <c r="N101" i="1"/>
  <c r="L101" i="1"/>
  <c r="K101" i="1"/>
  <c r="R100" i="1"/>
  <c r="Q100" i="1"/>
  <c r="O100" i="1"/>
  <c r="N100" i="1"/>
  <c r="L100" i="1"/>
  <c r="K100" i="1"/>
  <c r="R99" i="1"/>
  <c r="Q99" i="1"/>
  <c r="O99" i="1"/>
  <c r="N99" i="1"/>
  <c r="L99" i="1"/>
  <c r="K99" i="1"/>
  <c r="AA98" i="1"/>
  <c r="Z98" i="1"/>
  <c r="U98" i="1"/>
  <c r="T98" i="1"/>
  <c r="R98" i="1"/>
  <c r="Q98" i="1"/>
  <c r="O98" i="1"/>
  <c r="N98" i="1"/>
  <c r="L98" i="1"/>
  <c r="K98" i="1"/>
  <c r="Z97" i="1"/>
  <c r="W97" i="1"/>
  <c r="U97" i="1"/>
  <c r="T97" i="1"/>
  <c r="Z96" i="1"/>
  <c r="W96" i="1"/>
  <c r="T96" i="1"/>
  <c r="R96" i="1"/>
  <c r="Q96" i="1"/>
  <c r="O96" i="1"/>
  <c r="N96" i="1"/>
  <c r="L96" i="1"/>
  <c r="K96" i="1"/>
  <c r="AA95" i="1"/>
  <c r="X95" i="1"/>
  <c r="W95" i="1"/>
  <c r="U95" i="1"/>
  <c r="T95" i="1"/>
  <c r="R95" i="1"/>
  <c r="Q95" i="1"/>
  <c r="O95" i="1"/>
  <c r="N95" i="1"/>
  <c r="L95" i="1"/>
  <c r="K95" i="1"/>
  <c r="H95" i="1"/>
  <c r="E95" i="1"/>
  <c r="C95" i="1"/>
  <c r="AA94" i="1"/>
  <c r="Z94" i="1"/>
  <c r="X94" i="1"/>
  <c r="W94" i="1"/>
  <c r="U94" i="1"/>
  <c r="T94" i="1"/>
  <c r="R94" i="1"/>
  <c r="Q94" i="1"/>
  <c r="O94" i="1"/>
  <c r="N94" i="1"/>
  <c r="L94" i="1"/>
  <c r="K94" i="1"/>
  <c r="Y93" i="1"/>
  <c r="Y108" i="1" s="1"/>
  <c r="V93" i="1"/>
  <c r="W93" i="1" s="1"/>
  <c r="S93" i="1"/>
  <c r="T93" i="1" s="1"/>
  <c r="P93" i="1"/>
  <c r="P108" i="1" s="1"/>
  <c r="M93" i="1"/>
  <c r="N93" i="1" s="1"/>
  <c r="J93" i="1"/>
  <c r="K93" i="1" s="1"/>
  <c r="AA92" i="1"/>
  <c r="Z92" i="1"/>
  <c r="X92" i="1"/>
  <c r="W92" i="1"/>
  <c r="U92" i="1"/>
  <c r="T92" i="1"/>
  <c r="R92" i="1"/>
  <c r="Q92" i="1"/>
  <c r="O92" i="1"/>
  <c r="N92" i="1"/>
  <c r="L92" i="1"/>
  <c r="K92" i="1"/>
  <c r="AA91" i="1"/>
  <c r="Z91" i="1"/>
  <c r="X91" i="1"/>
  <c r="W91" i="1"/>
  <c r="U91" i="1"/>
  <c r="T91" i="1"/>
  <c r="R91" i="1"/>
  <c r="Q91" i="1"/>
  <c r="O91" i="1"/>
  <c r="N91" i="1"/>
  <c r="L91" i="1"/>
  <c r="K91" i="1"/>
  <c r="AA81" i="1"/>
  <c r="AA84" i="1"/>
  <c r="AA87" i="1"/>
  <c r="Z90" i="1"/>
  <c r="X81" i="1"/>
  <c r="W90" i="1"/>
  <c r="U81" i="1"/>
  <c r="U82" i="1"/>
  <c r="U84" i="1"/>
  <c r="U87" i="1"/>
  <c r="T90" i="1"/>
  <c r="R81" i="1"/>
  <c r="R82" i="1"/>
  <c r="R84" i="1"/>
  <c r="R85" i="1"/>
  <c r="R86" i="1"/>
  <c r="R87" i="1"/>
  <c r="Q90" i="1"/>
  <c r="O81" i="1"/>
  <c r="O82" i="1"/>
  <c r="O84" i="1"/>
  <c r="O85" i="1"/>
  <c r="O86" i="1"/>
  <c r="O87" i="1"/>
  <c r="N90" i="1"/>
  <c r="L90" i="1"/>
  <c r="K90" i="1"/>
  <c r="Z89" i="1"/>
  <c r="W89" i="1"/>
  <c r="T89" i="1"/>
  <c r="Q89" i="1"/>
  <c r="N89" i="1"/>
  <c r="L89" i="1"/>
  <c r="K89" i="1"/>
  <c r="Z88" i="1"/>
  <c r="W88" i="1"/>
  <c r="T88" i="1"/>
  <c r="Q88" i="1"/>
  <c r="N88" i="1"/>
  <c r="L81" i="1"/>
  <c r="L82" i="1"/>
  <c r="L84" i="1"/>
  <c r="L85" i="1"/>
  <c r="L86" i="1"/>
  <c r="L87" i="1"/>
  <c r="K88" i="1"/>
  <c r="I88" i="1"/>
  <c r="H81" i="1"/>
  <c r="E81" i="1"/>
  <c r="Z87" i="1"/>
  <c r="W87" i="1"/>
  <c r="T87" i="1"/>
  <c r="Q87" i="1"/>
  <c r="N87" i="1"/>
  <c r="K87" i="1"/>
  <c r="Q86" i="1"/>
  <c r="N86" i="1"/>
  <c r="K86" i="1"/>
  <c r="Q85" i="1"/>
  <c r="N85" i="1"/>
  <c r="K85" i="1"/>
  <c r="Z84" i="1"/>
  <c r="T84" i="1"/>
  <c r="Q84" i="1"/>
  <c r="N84" i="1"/>
  <c r="K84" i="1"/>
  <c r="Z83" i="1"/>
  <c r="W83" i="1"/>
  <c r="T83" i="1"/>
  <c r="Z82" i="1"/>
  <c r="W82" i="1"/>
  <c r="T82" i="1"/>
  <c r="Q82" i="1"/>
  <c r="N82" i="1"/>
  <c r="K82" i="1"/>
  <c r="W81" i="1"/>
  <c r="T81" i="1"/>
  <c r="Q81" i="1"/>
  <c r="N81" i="1"/>
  <c r="K81" i="1"/>
  <c r="C81" i="1"/>
  <c r="R31" i="1"/>
  <c r="U31" i="1"/>
  <c r="X31" i="1"/>
  <c r="AA31" i="1"/>
  <c r="R32" i="1"/>
  <c r="U32" i="1"/>
  <c r="X32" i="1"/>
  <c r="AA32" i="1"/>
  <c r="L33" i="1"/>
  <c r="R33" i="1"/>
  <c r="U33" i="1"/>
  <c r="X33" i="1"/>
  <c r="L34" i="1"/>
  <c r="X34" i="1"/>
  <c r="AA34" i="1"/>
  <c r="L35" i="1"/>
  <c r="R35" i="1"/>
  <c r="L36" i="1"/>
  <c r="U36" i="1"/>
  <c r="X36" i="1"/>
  <c r="AA36" i="1"/>
  <c r="L39" i="1"/>
  <c r="R39" i="1"/>
  <c r="X39" i="1"/>
  <c r="X42" i="1"/>
  <c r="AA42" i="1"/>
  <c r="L44" i="1"/>
  <c r="X44" i="1"/>
  <c r="AA44" i="1"/>
  <c r="L45" i="1"/>
  <c r="X46" i="1"/>
  <c r="AA46" i="1"/>
  <c r="U47" i="1"/>
  <c r="X47" i="1"/>
  <c r="AA47" i="1"/>
  <c r="L48" i="1"/>
  <c r="R48" i="1"/>
  <c r="U48" i="1"/>
  <c r="X48" i="1"/>
  <c r="AA48" i="1"/>
  <c r="L49" i="1"/>
  <c r="R49" i="1"/>
  <c r="U49" i="1"/>
  <c r="X49" i="1"/>
  <c r="AA49" i="1"/>
  <c r="L54" i="1"/>
  <c r="U54" i="1"/>
  <c r="D54" i="1" s="1"/>
  <c r="X54" i="1"/>
  <c r="AA54" i="1"/>
  <c r="L56" i="1"/>
  <c r="R56" i="1"/>
  <c r="U56" i="1"/>
  <c r="X56" i="1"/>
  <c r="AA56" i="1"/>
  <c r="L57" i="1"/>
  <c r="R57" i="1"/>
  <c r="U57" i="1"/>
  <c r="AA57" i="1"/>
  <c r="L58" i="1"/>
  <c r="R58" i="1"/>
  <c r="AA58" i="1"/>
  <c r="AA60" i="1"/>
  <c r="L65" i="1"/>
  <c r="X65" i="1"/>
  <c r="AA65" i="1"/>
  <c r="AA68" i="1"/>
  <c r="L69" i="1"/>
  <c r="U69" i="1"/>
  <c r="AA69" i="1"/>
  <c r="L75" i="1"/>
  <c r="R75" i="1"/>
  <c r="L77" i="1"/>
  <c r="R77" i="1"/>
  <c r="X77" i="1"/>
  <c r="AA77" i="1"/>
  <c r="L80" i="1"/>
  <c r="R80" i="1"/>
  <c r="U80" i="1"/>
  <c r="X80" i="1"/>
  <c r="I103" i="1"/>
  <c r="K103" i="1"/>
  <c r="L52" i="1"/>
  <c r="L55" i="1"/>
  <c r="L59" i="1"/>
  <c r="L61" i="1"/>
  <c r="L64" i="1"/>
  <c r="L67" i="1"/>
  <c r="L72" i="1"/>
  <c r="L73" i="1"/>
  <c r="L74" i="1"/>
  <c r="L76" i="1"/>
  <c r="L78" i="1"/>
  <c r="N103" i="1"/>
  <c r="Q103" i="1"/>
  <c r="R55" i="1"/>
  <c r="R59" i="1"/>
  <c r="R67" i="1"/>
  <c r="R72" i="1"/>
  <c r="R73" i="1"/>
  <c r="R74" i="1"/>
  <c r="R76" i="1"/>
  <c r="R78" i="1"/>
  <c r="T103" i="1"/>
  <c r="U52" i="1"/>
  <c r="U59" i="1"/>
  <c r="U67" i="1"/>
  <c r="U74" i="1"/>
  <c r="U78" i="1"/>
  <c r="W103" i="1"/>
  <c r="X52" i="1"/>
  <c r="X59" i="1"/>
  <c r="X61" i="1"/>
  <c r="X64" i="1"/>
  <c r="X67" i="1"/>
  <c r="X72" i="1"/>
  <c r="X73" i="1"/>
  <c r="X74" i="1"/>
  <c r="X76" i="1"/>
  <c r="X78" i="1"/>
  <c r="Z103" i="1"/>
  <c r="AA52" i="1"/>
  <c r="AA55" i="1"/>
  <c r="AA59" i="1"/>
  <c r="AA61" i="1"/>
  <c r="AA64" i="1"/>
  <c r="AA67" i="1"/>
  <c r="AA72" i="1"/>
  <c r="AA73" i="1"/>
  <c r="AA74" i="1"/>
  <c r="AA76" i="1"/>
  <c r="K104" i="1"/>
  <c r="L104" i="1"/>
  <c r="N104" i="1"/>
  <c r="K105" i="1"/>
  <c r="L105" i="1"/>
  <c r="N105" i="1"/>
  <c r="Q105" i="1"/>
  <c r="T105" i="1"/>
  <c r="W105" i="1"/>
  <c r="Z105" i="1"/>
  <c r="K106" i="1"/>
  <c r="L106" i="1"/>
  <c r="N106" i="1"/>
  <c r="O106" i="1"/>
  <c r="Q106" i="1"/>
  <c r="R106" i="1"/>
  <c r="T106" i="1"/>
  <c r="U106" i="1"/>
  <c r="W106" i="1"/>
  <c r="X106" i="1"/>
  <c r="Z106" i="1"/>
  <c r="AA106" i="1"/>
  <c r="K107" i="1"/>
  <c r="L107" i="1"/>
  <c r="N107" i="1"/>
  <c r="O107" i="1"/>
  <c r="Q107" i="1"/>
  <c r="R107" i="1"/>
  <c r="T107" i="1"/>
  <c r="U107" i="1"/>
  <c r="W107" i="1"/>
  <c r="X107" i="1"/>
  <c r="Z107" i="1"/>
  <c r="AA107" i="1"/>
  <c r="K109" i="1"/>
  <c r="L109" i="1"/>
  <c r="N109" i="1"/>
  <c r="O109" i="1"/>
  <c r="Q109" i="1"/>
  <c r="R109" i="1"/>
  <c r="T109" i="1"/>
  <c r="U109" i="1"/>
  <c r="W109" i="1"/>
  <c r="X109" i="1"/>
  <c r="Z109" i="1"/>
  <c r="AA109" i="1"/>
  <c r="AG12" i="1"/>
  <c r="AF12" i="1"/>
  <c r="AE12" i="1"/>
  <c r="AD12" i="1"/>
  <c r="AC12" i="1"/>
  <c r="O19" i="1" s="1"/>
  <c r="AB12" i="1"/>
  <c r="L43" i="1" s="1"/>
  <c r="AA17" i="1"/>
  <c r="AA20" i="1"/>
  <c r="AA22" i="1"/>
  <c r="AA23" i="1"/>
  <c r="AA24" i="1"/>
  <c r="AA25" i="1"/>
  <c r="AA26" i="1"/>
  <c r="AA30" i="1"/>
  <c r="AA40" i="1"/>
  <c r="AA41" i="1"/>
  <c r="AA66" i="1"/>
  <c r="X15" i="1"/>
  <c r="X16" i="1"/>
  <c r="X17" i="1"/>
  <c r="X20" i="1"/>
  <c r="X21" i="1"/>
  <c r="X22" i="1"/>
  <c r="X23" i="1"/>
  <c r="X24" i="1"/>
  <c r="X25" i="1"/>
  <c r="X26" i="1"/>
  <c r="X27" i="1"/>
  <c r="X30" i="1"/>
  <c r="X40" i="1"/>
  <c r="X41" i="1"/>
  <c r="X66" i="1"/>
  <c r="U15" i="1"/>
  <c r="U16" i="1"/>
  <c r="U17" i="1"/>
  <c r="U20" i="1"/>
  <c r="U21" i="1"/>
  <c r="U22" i="1"/>
  <c r="U23" i="1"/>
  <c r="U24" i="1"/>
  <c r="U25" i="1"/>
  <c r="U26" i="1"/>
  <c r="U30" i="1"/>
  <c r="U40" i="1"/>
  <c r="U41" i="1"/>
  <c r="R15" i="1"/>
  <c r="R16" i="1"/>
  <c r="R17" i="1"/>
  <c r="R20" i="1"/>
  <c r="R21" i="1"/>
  <c r="R22" i="1"/>
  <c r="R23" i="1"/>
  <c r="R24" i="1"/>
  <c r="R25" i="1"/>
  <c r="R27" i="1"/>
  <c r="R30" i="1"/>
  <c r="R40" i="1"/>
  <c r="R41" i="1"/>
  <c r="R50" i="1"/>
  <c r="R66" i="1"/>
  <c r="O15" i="1"/>
  <c r="O16" i="1"/>
  <c r="O17" i="1"/>
  <c r="O20" i="1"/>
  <c r="O21" i="1"/>
  <c r="O22" i="1"/>
  <c r="O23" i="1"/>
  <c r="O24" i="1"/>
  <c r="O25" i="1"/>
  <c r="O26" i="1"/>
  <c r="O33" i="1"/>
  <c r="O34" i="1"/>
  <c r="O35" i="1"/>
  <c r="O36" i="1"/>
  <c r="O39" i="1"/>
  <c r="O40" i="1"/>
  <c r="O41" i="1"/>
  <c r="O45" i="1"/>
  <c r="O50" i="1"/>
  <c r="O57" i="1"/>
  <c r="O58" i="1"/>
  <c r="O59" i="1"/>
  <c r="O60" i="1"/>
  <c r="O64" i="1"/>
  <c r="O65" i="1"/>
  <c r="O66" i="1"/>
  <c r="O67" i="1"/>
  <c r="O69" i="1"/>
  <c r="O74" i="1"/>
  <c r="O75" i="1"/>
  <c r="O76" i="1"/>
  <c r="O77" i="1"/>
  <c r="O78" i="1"/>
  <c r="O80" i="1"/>
  <c r="L15" i="1"/>
  <c r="L16" i="1"/>
  <c r="L20" i="1"/>
  <c r="L21" i="1"/>
  <c r="L22" i="1"/>
  <c r="L23" i="1"/>
  <c r="L24" i="1"/>
  <c r="L26" i="1"/>
  <c r="L40" i="1"/>
  <c r="L41" i="1"/>
  <c r="L50" i="1"/>
  <c r="L66" i="1"/>
  <c r="H29" i="1"/>
  <c r="C75" i="1"/>
  <c r="E67" i="1"/>
  <c r="E24" i="1"/>
  <c r="E14" i="1"/>
  <c r="G62" i="1"/>
  <c r="D62" i="1" s="1"/>
  <c r="D53" i="1"/>
  <c r="C31" i="1"/>
  <c r="C30" i="1"/>
  <c r="T27" i="1"/>
  <c r="Z66" i="1"/>
  <c r="W66" i="1"/>
  <c r="T66" i="1"/>
  <c r="Q66" i="1"/>
  <c r="N66" i="1"/>
  <c r="K66" i="1"/>
  <c r="Z39" i="1"/>
  <c r="W39" i="1"/>
  <c r="T39" i="1"/>
  <c r="Q39" i="1"/>
  <c r="N39" i="1"/>
  <c r="K39" i="1"/>
  <c r="Z36" i="1"/>
  <c r="W36" i="1"/>
  <c r="T36" i="1"/>
  <c r="Q36" i="1"/>
  <c r="N36" i="1"/>
  <c r="K36" i="1"/>
  <c r="Z35" i="1"/>
  <c r="W35" i="1"/>
  <c r="T35" i="1"/>
  <c r="Q35" i="1"/>
  <c r="N35" i="1"/>
  <c r="K35" i="1"/>
  <c r="C18" i="1"/>
  <c r="Z50" i="1"/>
  <c r="W50" i="1"/>
  <c r="T50" i="1"/>
  <c r="Q50" i="1"/>
  <c r="N50" i="1"/>
  <c r="K50" i="1"/>
  <c r="C50" i="1"/>
  <c r="Q27" i="1"/>
  <c r="H67" i="1"/>
  <c r="H74" i="1"/>
  <c r="H14" i="1"/>
  <c r="Z20" i="1"/>
  <c r="W20" i="1"/>
  <c r="T20" i="1"/>
  <c r="Q20" i="1"/>
  <c r="N20" i="1"/>
  <c r="K20" i="1"/>
  <c r="C33" i="1"/>
  <c r="C74" i="1"/>
  <c r="C59" i="1"/>
  <c r="C44" i="1"/>
  <c r="C32" i="1"/>
  <c r="C24" i="1"/>
  <c r="E74" i="1"/>
  <c r="H24" i="1"/>
  <c r="K25" i="1"/>
  <c r="K26" i="1"/>
  <c r="W27" i="1"/>
  <c r="K42" i="1"/>
  <c r="N42" i="1"/>
  <c r="Q42" i="1"/>
  <c r="T42" i="1"/>
  <c r="W42" i="1"/>
  <c r="Z42" i="1"/>
  <c r="K43" i="1"/>
  <c r="N43" i="1"/>
  <c r="Q43" i="1"/>
  <c r="T43" i="1"/>
  <c r="W43" i="1"/>
  <c r="Z43" i="1"/>
  <c r="K44" i="1"/>
  <c r="N44" i="1"/>
  <c r="Q44" i="1"/>
  <c r="T44" i="1"/>
  <c r="W44" i="1"/>
  <c r="Z44" i="1"/>
  <c r="K45" i="1"/>
  <c r="N45" i="1"/>
  <c r="Q45" i="1"/>
  <c r="T45" i="1"/>
  <c r="W45" i="1"/>
  <c r="Z45" i="1"/>
  <c r="K46" i="1"/>
  <c r="N46" i="1"/>
  <c r="Q46" i="1"/>
  <c r="T46" i="1"/>
  <c r="W46" i="1"/>
  <c r="Z46" i="1"/>
  <c r="K47" i="1"/>
  <c r="N47" i="1"/>
  <c r="Q47" i="1"/>
  <c r="T47" i="1"/>
  <c r="W47" i="1"/>
  <c r="Z47" i="1"/>
  <c r="K48" i="1"/>
  <c r="N48" i="1"/>
  <c r="Q48" i="1"/>
  <c r="T48" i="1"/>
  <c r="W48" i="1"/>
  <c r="Z48" i="1"/>
  <c r="K49" i="1"/>
  <c r="N49" i="1"/>
  <c r="Q49" i="1"/>
  <c r="T49" i="1"/>
  <c r="W49" i="1"/>
  <c r="Z49" i="1"/>
  <c r="K52" i="1"/>
  <c r="T52" i="1"/>
  <c r="W52" i="1"/>
  <c r="Z52" i="1"/>
  <c r="K54" i="1"/>
  <c r="N54" i="1"/>
  <c r="Q54" i="1"/>
  <c r="T54" i="1"/>
  <c r="W54" i="1"/>
  <c r="Z54" i="1"/>
  <c r="K55" i="1"/>
  <c r="N55" i="1"/>
  <c r="Q55" i="1"/>
  <c r="T55" i="1"/>
  <c r="Z55" i="1"/>
  <c r="K56" i="1"/>
  <c r="N56" i="1"/>
  <c r="Q56" i="1"/>
  <c r="T56" i="1"/>
  <c r="W56" i="1"/>
  <c r="Z56" i="1"/>
  <c r="K57" i="1"/>
  <c r="N57" i="1"/>
  <c r="Q57" i="1"/>
  <c r="T57" i="1"/>
  <c r="W57" i="1"/>
  <c r="Z57" i="1"/>
  <c r="K58" i="1"/>
  <c r="N58" i="1"/>
  <c r="Q58" i="1"/>
  <c r="T58" i="1"/>
  <c r="W58" i="1"/>
  <c r="Z58" i="1"/>
  <c r="K59" i="1"/>
  <c r="N59" i="1"/>
  <c r="Z59" i="1"/>
  <c r="K60" i="1"/>
  <c r="N60" i="1"/>
  <c r="Q60" i="1"/>
  <c r="T60" i="1"/>
  <c r="W60" i="1"/>
  <c r="Z60" i="1"/>
  <c r="K61" i="1"/>
  <c r="W61" i="1"/>
  <c r="Z61" i="1"/>
  <c r="K64" i="1"/>
  <c r="N64" i="1"/>
  <c r="W64" i="1"/>
  <c r="Z64" i="1"/>
  <c r="K65" i="1"/>
  <c r="N65" i="1"/>
  <c r="Q65" i="1"/>
  <c r="T65" i="1"/>
  <c r="W65" i="1"/>
  <c r="Z65" i="1"/>
  <c r="K67" i="1"/>
  <c r="N67" i="1"/>
  <c r="T67" i="1"/>
  <c r="Z67" i="1"/>
  <c r="K68" i="1"/>
  <c r="N68" i="1"/>
  <c r="Q68" i="1"/>
  <c r="T68" i="1"/>
  <c r="W68" i="1"/>
  <c r="Z68" i="1"/>
  <c r="K69" i="1"/>
  <c r="N69" i="1"/>
  <c r="Q69" i="1"/>
  <c r="T69" i="1"/>
  <c r="W69" i="1"/>
  <c r="Z69" i="1"/>
  <c r="K72" i="1"/>
  <c r="Q72" i="1"/>
  <c r="W72" i="1"/>
  <c r="Z72" i="1"/>
  <c r="K73" i="1"/>
  <c r="N73" i="1"/>
  <c r="Q73" i="1"/>
  <c r="T73" i="1"/>
  <c r="W73" i="1"/>
  <c r="Z73" i="1"/>
  <c r="K74" i="1"/>
  <c r="N74" i="1"/>
  <c r="Q74" i="1"/>
  <c r="T74" i="1"/>
  <c r="W74" i="1"/>
  <c r="K75" i="1"/>
  <c r="N75" i="1"/>
  <c r="Q75" i="1"/>
  <c r="T75" i="1"/>
  <c r="W75" i="1"/>
  <c r="Z75" i="1"/>
  <c r="K76" i="1"/>
  <c r="N76" i="1"/>
  <c r="Q76" i="1"/>
  <c r="W76" i="1"/>
  <c r="Z76" i="1"/>
  <c r="K77" i="1"/>
  <c r="N77" i="1"/>
  <c r="Q77" i="1"/>
  <c r="T77" i="1"/>
  <c r="W77" i="1"/>
  <c r="Z77" i="1"/>
  <c r="K78" i="1"/>
  <c r="N78" i="1"/>
  <c r="Q78" i="1"/>
  <c r="T78" i="1"/>
  <c r="W78" i="1"/>
  <c r="K80" i="1"/>
  <c r="N80" i="1"/>
  <c r="Q80" i="1"/>
  <c r="T80" i="1"/>
  <c r="W80" i="1"/>
  <c r="Z80" i="1"/>
  <c r="K40" i="1"/>
  <c r="N40" i="1"/>
  <c r="Q40" i="1"/>
  <c r="T40" i="1"/>
  <c r="W40" i="1"/>
  <c r="Z40" i="1"/>
  <c r="K41" i="1"/>
  <c r="N41" i="1"/>
  <c r="Q41" i="1"/>
  <c r="T41" i="1"/>
  <c r="W41" i="1"/>
  <c r="Z34" i="1"/>
  <c r="Z33" i="1"/>
  <c r="Z32" i="1"/>
  <c r="Z31" i="1"/>
  <c r="W34" i="1"/>
  <c r="W33" i="1"/>
  <c r="W32" i="1"/>
  <c r="W31" i="1"/>
  <c r="T34" i="1"/>
  <c r="T33" i="1"/>
  <c r="T32" i="1"/>
  <c r="T31" i="1"/>
  <c r="Q34" i="1"/>
  <c r="Q33" i="1"/>
  <c r="Q32" i="1"/>
  <c r="Q31" i="1"/>
  <c r="N34" i="1"/>
  <c r="N33" i="1"/>
  <c r="N32" i="1"/>
  <c r="N31" i="1"/>
  <c r="K34" i="1"/>
  <c r="K33" i="1"/>
  <c r="K32" i="1"/>
  <c r="K31" i="1"/>
  <c r="Z30" i="1"/>
  <c r="W30" i="1"/>
  <c r="T30" i="1"/>
  <c r="Q30" i="1"/>
  <c r="N30" i="1"/>
  <c r="K30" i="1"/>
  <c r="Z24" i="1"/>
  <c r="Z25" i="1"/>
  <c r="Z26" i="1"/>
  <c r="W21" i="1"/>
  <c r="W22" i="1"/>
  <c r="W23" i="1"/>
  <c r="W24" i="1"/>
  <c r="W25" i="1"/>
  <c r="W26" i="1"/>
  <c r="T21" i="1"/>
  <c r="T22" i="1"/>
  <c r="T23" i="1"/>
  <c r="T24" i="1"/>
  <c r="T25" i="1"/>
  <c r="T26" i="1"/>
  <c r="Q21" i="1"/>
  <c r="Q22" i="1"/>
  <c r="Q23" i="1"/>
  <c r="Q24" i="1"/>
  <c r="Q25" i="1"/>
  <c r="Q26" i="1"/>
  <c r="N22" i="1"/>
  <c r="N23" i="1"/>
  <c r="N24" i="1"/>
  <c r="N25" i="1"/>
  <c r="N26" i="1"/>
  <c r="K22" i="1"/>
  <c r="K23" i="1"/>
  <c r="K24" i="1"/>
  <c r="AD15" i="1"/>
  <c r="Z23" i="1"/>
  <c r="Z22" i="1"/>
  <c r="Z19" i="1"/>
  <c r="Z18" i="1"/>
  <c r="Z17" i="1"/>
  <c r="W19" i="1"/>
  <c r="W18" i="1"/>
  <c r="W17" i="1"/>
  <c r="W16" i="1"/>
  <c r="T19" i="1"/>
  <c r="T18" i="1"/>
  <c r="T17" i="1"/>
  <c r="T16" i="1"/>
  <c r="Q19" i="1"/>
  <c r="Q18" i="1"/>
  <c r="Q17" i="1"/>
  <c r="Q16" i="1"/>
  <c r="N21" i="1"/>
  <c r="N19" i="1"/>
  <c r="N18" i="1"/>
  <c r="N17" i="1"/>
  <c r="N16" i="1"/>
  <c r="K21" i="1"/>
  <c r="K19" i="1"/>
  <c r="K18" i="1"/>
  <c r="K17" i="1"/>
  <c r="K16" i="1"/>
  <c r="AC15" i="1"/>
  <c r="W15" i="1"/>
  <c r="T15" i="1"/>
  <c r="Q15" i="1"/>
  <c r="N15" i="1"/>
  <c r="K15" i="1"/>
  <c r="Z16" i="1"/>
  <c r="Z15" i="1"/>
  <c r="L18" i="1"/>
  <c r="R19" i="1"/>
  <c r="D85" i="1"/>
  <c r="L30" i="1"/>
  <c r="L25" i="1"/>
  <c r="L19" i="1"/>
  <c r="L17" i="1"/>
  <c r="R26" i="1"/>
  <c r="R18" i="1"/>
  <c r="X50" i="1"/>
  <c r="X19" i="1"/>
  <c r="AA75" i="1"/>
  <c r="U46" i="1"/>
  <c r="R45" i="1"/>
  <c r="X43" i="1"/>
  <c r="U39" i="1"/>
  <c r="R36" i="1"/>
  <c r="AA35" i="1"/>
  <c r="L31" i="1"/>
  <c r="U96" i="1"/>
  <c r="AA97" i="1"/>
  <c r="X75" i="1"/>
  <c r="X60" i="1"/>
  <c r="R46" i="1"/>
  <c r="U43" i="1"/>
  <c r="R42" i="1"/>
  <c r="X35" i="1"/>
  <c r="L32" i="1"/>
  <c r="U83" i="1"/>
  <c r="X83" i="1"/>
  <c r="X18" i="1"/>
  <c r="R68" i="1"/>
  <c r="R47" i="1"/>
  <c r="L46" i="1"/>
  <c r="X45" i="1"/>
  <c r="R43" i="1"/>
  <c r="L42" i="1"/>
  <c r="U35" i="1"/>
  <c r="R34" i="1"/>
  <c r="X82" i="1"/>
  <c r="X96" i="1"/>
  <c r="R69" i="1"/>
  <c r="L68" i="1"/>
  <c r="L47" i="1"/>
  <c r="AA43" i="1"/>
  <c r="U19" i="1" l="1"/>
  <c r="U37" i="1"/>
  <c r="G37" i="1" s="1"/>
  <c r="D37" i="1" s="1"/>
  <c r="U51" i="1"/>
  <c r="AA16" i="1"/>
  <c r="AA38" i="1"/>
  <c r="G38" i="1" s="1"/>
  <c r="D38" i="1" s="1"/>
  <c r="AA21" i="1"/>
  <c r="X118" i="1"/>
  <c r="U68" i="1"/>
  <c r="O117" i="1"/>
  <c r="G66" i="1"/>
  <c r="D66" i="1" s="1"/>
  <c r="O49" i="1"/>
  <c r="G49" i="1" s="1"/>
  <c r="D49" i="1" s="1"/>
  <c r="U18" i="1"/>
  <c r="R44" i="1"/>
  <c r="R60" i="1"/>
  <c r="X97" i="1"/>
  <c r="X51" i="1"/>
  <c r="Y118" i="1"/>
  <c r="X69" i="1"/>
  <c r="X68" i="1"/>
  <c r="L60" i="1"/>
  <c r="AA39" i="1"/>
  <c r="H40" i="1"/>
  <c r="D88" i="4"/>
  <c r="D103" i="4"/>
  <c r="D111" i="4" s="1"/>
  <c r="G88" i="4"/>
  <c r="G103" i="4"/>
  <c r="G111" i="4" s="1"/>
  <c r="X116" i="1"/>
  <c r="X103" i="1"/>
  <c r="O118" i="1"/>
  <c r="R117" i="1"/>
  <c r="G22" i="1"/>
  <c r="D22" i="1" s="1"/>
  <c r="G20" i="1"/>
  <c r="D20" i="1" s="1"/>
  <c r="G73" i="1"/>
  <c r="D73" i="1" s="1"/>
  <c r="G87" i="1"/>
  <c r="D87" i="1" s="1"/>
  <c r="G39" i="1"/>
  <c r="D39" i="1" s="1"/>
  <c r="G26" i="1"/>
  <c r="D26" i="1" s="1"/>
  <c r="G17" i="1"/>
  <c r="D17" i="1" s="1"/>
  <c r="G25" i="1"/>
  <c r="D25" i="1" s="1"/>
  <c r="G21" i="1"/>
  <c r="D21" i="1" s="1"/>
  <c r="G16" i="1"/>
  <c r="D16" i="1" s="1"/>
  <c r="S108" i="1"/>
  <c r="T108" i="1" s="1"/>
  <c r="M108" i="1"/>
  <c r="N108" i="1" s="1"/>
  <c r="G80" i="1"/>
  <c r="D80" i="1" s="1"/>
  <c r="G77" i="1"/>
  <c r="D77" i="1" s="1"/>
  <c r="G56" i="1"/>
  <c r="D56" i="1" s="1"/>
  <c r="AA93" i="1"/>
  <c r="G65" i="1"/>
  <c r="D65" i="1" s="1"/>
  <c r="O89" i="1"/>
  <c r="X89" i="1"/>
  <c r="R89" i="1"/>
  <c r="L93" i="1"/>
  <c r="AA89" i="1"/>
  <c r="U89" i="1"/>
  <c r="G58" i="1"/>
  <c r="D58" i="1" s="1"/>
  <c r="G57" i="1"/>
  <c r="D57" i="1" s="1"/>
  <c r="E40" i="1"/>
  <c r="E28" i="1" s="1"/>
  <c r="G35" i="1"/>
  <c r="D35" i="1" s="1"/>
  <c r="H28" i="1"/>
  <c r="H103" i="1" s="1"/>
  <c r="H111" i="1" s="1"/>
  <c r="J108" i="1"/>
  <c r="K108" i="1" s="1"/>
  <c r="X93" i="1"/>
  <c r="Q93" i="1"/>
  <c r="V108" i="1"/>
  <c r="X88" i="1"/>
  <c r="X90" i="1" s="1"/>
  <c r="Z108" i="1"/>
  <c r="AA108" i="1"/>
  <c r="U45" i="1"/>
  <c r="G69" i="1"/>
  <c r="D69" i="1" s="1"/>
  <c r="AA83" i="1"/>
  <c r="G83" i="1" s="1"/>
  <c r="D83" i="1" s="1"/>
  <c r="AA33" i="1"/>
  <c r="G33" i="1" s="1"/>
  <c r="D33" i="1" s="1"/>
  <c r="U44" i="1"/>
  <c r="U60" i="1"/>
  <c r="G60" i="1" s="1"/>
  <c r="G59" i="1" s="1"/>
  <c r="U75" i="1"/>
  <c r="G75" i="1" s="1"/>
  <c r="U34" i="1"/>
  <c r="G34" i="1" s="1"/>
  <c r="D34" i="1" s="1"/>
  <c r="AA96" i="1"/>
  <c r="G96" i="1" s="1"/>
  <c r="D96" i="1" s="1"/>
  <c r="Z93" i="1"/>
  <c r="G36" i="1"/>
  <c r="D36" i="1" s="1"/>
  <c r="U42" i="1"/>
  <c r="AA45" i="1"/>
  <c r="U93" i="1"/>
  <c r="R93" i="1"/>
  <c r="O93" i="1"/>
  <c r="O68" i="1"/>
  <c r="G68" i="1" s="1"/>
  <c r="O47" i="1"/>
  <c r="G47" i="1" s="1"/>
  <c r="D47" i="1" s="1"/>
  <c r="O43" i="1"/>
  <c r="O31" i="1"/>
  <c r="G31" i="1" s="1"/>
  <c r="D31" i="1" s="1"/>
  <c r="O18" i="1"/>
  <c r="L117" i="1"/>
  <c r="G97" i="1"/>
  <c r="D97" i="1" s="1"/>
  <c r="O104" i="1"/>
  <c r="R103" i="1"/>
  <c r="R105" i="1" s="1"/>
  <c r="P111" i="1" s="1"/>
  <c r="X105" i="1"/>
  <c r="V111" i="1" s="1"/>
  <c r="X117" i="1"/>
  <c r="V113" i="1" s="1"/>
  <c r="U118" i="1"/>
  <c r="G99" i="1"/>
  <c r="D99" i="1" s="1"/>
  <c r="G101" i="1"/>
  <c r="D101" i="1" s="1"/>
  <c r="G45" i="1"/>
  <c r="D45" i="1" s="1"/>
  <c r="L88" i="1"/>
  <c r="L103" i="1"/>
  <c r="J111" i="1" s="1"/>
  <c r="M113" i="1"/>
  <c r="O48" i="1"/>
  <c r="G48" i="1" s="1"/>
  <c r="D48" i="1" s="1"/>
  <c r="O46" i="1"/>
  <c r="G46" i="1" s="1"/>
  <c r="D46" i="1" s="1"/>
  <c r="O44" i="1"/>
  <c r="O42" i="1"/>
  <c r="O32" i="1"/>
  <c r="G32" i="1" s="1"/>
  <c r="D32" i="1" s="1"/>
  <c r="O30" i="1"/>
  <c r="U50" i="1"/>
  <c r="U27" i="1"/>
  <c r="U103" i="1" s="1"/>
  <c r="U105" i="1" s="1"/>
  <c r="S111" i="1" s="1"/>
  <c r="AA104" i="1"/>
  <c r="U104" i="1"/>
  <c r="R118" i="1"/>
  <c r="P113" i="1" s="1"/>
  <c r="L118" i="1"/>
  <c r="G44" i="1"/>
  <c r="D44" i="1" s="1"/>
  <c r="R116" i="1"/>
  <c r="R88" i="1"/>
  <c r="R90" i="1" s="1"/>
  <c r="G43" i="1"/>
  <c r="L116" i="1"/>
  <c r="R108" i="1"/>
  <c r="Q108" i="1"/>
  <c r="AA19" i="1"/>
  <c r="G19" i="1" s="1"/>
  <c r="D19" i="1" s="1"/>
  <c r="AA15" i="1"/>
  <c r="U117" i="1"/>
  <c r="AA50" i="1"/>
  <c r="AA18" i="1"/>
  <c r="AA82" i="1"/>
  <c r="G82" i="1" s="1"/>
  <c r="X104" i="1"/>
  <c r="R104" i="1"/>
  <c r="AA117" i="1"/>
  <c r="Y113" i="1" s="1"/>
  <c r="G51" i="1" l="1"/>
  <c r="D51" i="1" s="1"/>
  <c r="J113" i="1"/>
  <c r="G95" i="1"/>
  <c r="O88" i="1"/>
  <c r="O90" i="1" s="1"/>
  <c r="G42" i="1"/>
  <c r="U108" i="1"/>
  <c r="O108" i="1"/>
  <c r="G18" i="1"/>
  <c r="D18" i="1" s="1"/>
  <c r="S113" i="1"/>
  <c r="D75" i="1"/>
  <c r="D74" i="1" s="1"/>
  <c r="G74" i="1"/>
  <c r="D89" i="1"/>
  <c r="D104" i="1"/>
  <c r="G50" i="1"/>
  <c r="D50" i="1" s="1"/>
  <c r="U116" i="1"/>
  <c r="E88" i="1"/>
  <c r="E103" i="1"/>
  <c r="E111" i="1" s="1"/>
  <c r="H88" i="1"/>
  <c r="L108" i="1"/>
  <c r="W108" i="1"/>
  <c r="X108" i="1"/>
  <c r="D68" i="1"/>
  <c r="D67" i="1" s="1"/>
  <c r="G67" i="1"/>
  <c r="D95" i="1"/>
  <c r="D60" i="1"/>
  <c r="D59" i="1" s="1"/>
  <c r="G27" i="1"/>
  <c r="O116" i="1"/>
  <c r="U88" i="1"/>
  <c r="U90" i="1" s="1"/>
  <c r="O103" i="1"/>
  <c r="O105" i="1" s="1"/>
  <c r="M111" i="1" s="1"/>
  <c r="G30" i="1"/>
  <c r="D82" i="1"/>
  <c r="D81" i="1" s="1"/>
  <c r="G81" i="1"/>
  <c r="AA103" i="1"/>
  <c r="AA105" i="1" s="1"/>
  <c r="Y111" i="1" s="1"/>
  <c r="AA116" i="1"/>
  <c r="AA88" i="1"/>
  <c r="AA90" i="1" s="1"/>
  <c r="G15" i="1"/>
  <c r="D43" i="1"/>
  <c r="D42" i="1" l="1"/>
  <c r="D41" i="1" s="1"/>
  <c r="G41" i="1"/>
  <c r="G40" i="1"/>
  <c r="D40" i="1"/>
  <c r="D30" i="1"/>
  <c r="D29" i="1" s="1"/>
  <c r="G29" i="1"/>
  <c r="D27" i="1"/>
  <c r="D24" i="1" s="1"/>
  <c r="G24" i="1"/>
  <c r="G14" i="1"/>
  <c r="D15" i="1"/>
  <c r="D14" i="1" s="1"/>
  <c r="G28" i="1" l="1"/>
  <c r="G103" i="1" s="1"/>
  <c r="G111" i="1" s="1"/>
  <c r="D28" i="1"/>
  <c r="D103" i="1" s="1"/>
  <c r="D111" i="1" s="1"/>
  <c r="G88" i="1"/>
  <c r="D88" i="1" l="1"/>
</calcChain>
</file>

<file path=xl/sharedStrings.xml><?xml version="1.0" encoding="utf-8"?>
<sst xmlns="http://schemas.openxmlformats.org/spreadsheetml/2006/main" count="584" uniqueCount="217">
  <si>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</si>
  <si>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</si>
  <si>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</si>
  <si>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</si>
  <si>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r>
      <t xml:space="preserve">Распределение обязательной учебной нагрузки </t>
    </r>
    <r>
      <rPr>
        <sz val="10"/>
        <rFont val="Times New Roman"/>
        <family val="1"/>
        <charset val="204"/>
      </rPr>
      <t xml:space="preserve">(включая обязательную аудиторную нагрузку и все виды практики в составе профессиональных модулей) </t>
    </r>
    <r>
      <rPr>
        <b/>
        <sz val="10"/>
        <rFont val="Times New Roman"/>
        <family val="1"/>
        <charset val="204"/>
      </rPr>
      <t>по курсам и семестрам (час. в семестр)</t>
    </r>
  </si>
  <si>
    <t>максимальная</t>
  </si>
  <si>
    <t xml:space="preserve">самостоятельная учебная работа </t>
  </si>
  <si>
    <t>Обязательная</t>
  </si>
  <si>
    <t>I курс</t>
  </si>
  <si>
    <t>II курс</t>
  </si>
  <si>
    <t>III курс</t>
  </si>
  <si>
    <t>всего занятий</t>
  </si>
  <si>
    <t xml:space="preserve">в т. ч. </t>
  </si>
  <si>
    <t>лаб. и практ. занятий, вкл. семинары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</si>
  <si>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</si>
  <si>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</si>
  <si>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</si>
  <si>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</si>
  <si>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</si>
  <si>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</si>
  <si>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</si>
  <si>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ОГСЭ. 00</t>
  </si>
  <si>
    <t>ОГСЭ. 01</t>
  </si>
  <si>
    <t>Основы философии</t>
  </si>
  <si>
    <t>дз</t>
  </si>
  <si>
    <t>-</t>
  </si>
  <si>
    <t>ОГСЭ. 02</t>
  </si>
  <si>
    <t>Психология общения</t>
  </si>
  <si>
    <t>-/дз</t>
  </si>
  <si>
    <t>ОГСЭ. 03</t>
  </si>
  <si>
    <t>История</t>
  </si>
  <si>
    <t>н</t>
  </si>
  <si>
    <t>/</t>
  </si>
  <si>
    <t>ОГСЭ. 04</t>
  </si>
  <si>
    <t>Иностранный язык</t>
  </si>
  <si>
    <t>ОГСЭ. 05</t>
  </si>
  <si>
    <t>Физическая культура</t>
  </si>
  <si>
    <t>ОГСЭ. 06</t>
  </si>
  <si>
    <t>Русский язык и культура речи</t>
  </si>
  <si>
    <t>Литература</t>
  </si>
  <si>
    <t>з/з/з/з/з/з</t>
  </si>
  <si>
    <t>-/э</t>
  </si>
  <si>
    <t>з</t>
  </si>
  <si>
    <t>ЕН. 00</t>
  </si>
  <si>
    <t>ЕН.01</t>
  </si>
  <si>
    <t>Математика</t>
  </si>
  <si>
    <t>ЕН. 02</t>
  </si>
  <si>
    <t>П.00</t>
  </si>
  <si>
    <t>ОП.00</t>
  </si>
  <si>
    <t>Общепрофессиональные дисциплины</t>
  </si>
  <si>
    <t>ОП.01</t>
  </si>
  <si>
    <t>Педагогика</t>
  </si>
  <si>
    <t>ОП. 02</t>
  </si>
  <si>
    <t>Психология</t>
  </si>
  <si>
    <t>ОП. 03</t>
  </si>
  <si>
    <t>Возрастная анатомия, физиология и гигиена</t>
  </si>
  <si>
    <t>ОП. 04</t>
  </si>
  <si>
    <t>Правовое обеспечение профессиональной деятельности</t>
  </si>
  <si>
    <t>ОП. 05</t>
  </si>
  <si>
    <t>Безопасность жизнедеятельности</t>
  </si>
  <si>
    <t>-/з</t>
  </si>
  <si>
    <t>ПМ. 00</t>
  </si>
  <si>
    <t>Профессиональные модули</t>
  </si>
  <si>
    <t>ПМ. 01</t>
  </si>
  <si>
    <t>Преподавание по программам начального общего образования</t>
  </si>
  <si>
    <t>МДК.01.01</t>
  </si>
  <si>
    <t>Теоретические основы организации обучения в начальных классах</t>
  </si>
  <si>
    <t>МДК.01.02</t>
  </si>
  <si>
    <t xml:space="preserve">Русский язык с методикой преподавания </t>
  </si>
  <si>
    <t>МДК. 01.03</t>
  </si>
  <si>
    <t>Детская литература с практикумом по выразительному чтению</t>
  </si>
  <si>
    <t>МДК.01.04</t>
  </si>
  <si>
    <t>Теоретические основы начального курса математики с методикой преподавания</t>
  </si>
  <si>
    <t>МДК. 01.05</t>
  </si>
  <si>
    <t>Естествознание с методикой преподавания</t>
  </si>
  <si>
    <t>МДК.01.06</t>
  </si>
  <si>
    <t>Методика обучения продуктивным видам деятельности с практикумом</t>
  </si>
  <si>
    <t>МДК.01.07</t>
  </si>
  <si>
    <t>Теория и методика физического воспитания с практикумом</t>
  </si>
  <si>
    <t>МДК. 01.08</t>
  </si>
  <si>
    <t>Теория и методика музыкального воспитания с практикумом</t>
  </si>
  <si>
    <t>МДК.01.09</t>
  </si>
  <si>
    <t>УП. 01.00</t>
  </si>
  <si>
    <t>Учебная практика</t>
  </si>
  <si>
    <t>Психолого-педагогическая</t>
  </si>
  <si>
    <t>Первые дни ребенка в школе</t>
  </si>
  <si>
    <t>ПМ. 02</t>
  </si>
  <si>
    <t>МДК. 02.01</t>
  </si>
  <si>
    <t>-/-/э</t>
  </si>
  <si>
    <t>УП. 02.00</t>
  </si>
  <si>
    <t>ПМ. 03</t>
  </si>
  <si>
    <t>Классное руководство</t>
  </si>
  <si>
    <t>МДК. 03.01</t>
  </si>
  <si>
    <t>Теоретические и методические основы деятельности классного руководителя</t>
  </si>
  <si>
    <t>ПМ. 04</t>
  </si>
  <si>
    <t>Методическое обеспечение образовательного процесса</t>
  </si>
  <si>
    <t>МДК.04.01</t>
  </si>
  <si>
    <t>Теоретические и прикладные аспекты методической работы учителя начальных классов</t>
  </si>
  <si>
    <t>УП. 04.00</t>
  </si>
  <si>
    <t>ЕН. 03</t>
  </si>
  <si>
    <t>ОП. 06</t>
  </si>
  <si>
    <t>ОП. 08</t>
  </si>
  <si>
    <t>Основы методической работы учителя начальных классов</t>
  </si>
  <si>
    <t>Всего</t>
  </si>
  <si>
    <t>Из них практики</t>
  </si>
  <si>
    <t>*</t>
  </si>
  <si>
    <t>УП. 01. 01</t>
  </si>
  <si>
    <t>УП. 01. 02</t>
  </si>
  <si>
    <t>ПП. 01. 00</t>
  </si>
  <si>
    <t>ПП. 01 01</t>
  </si>
  <si>
    <t>ПП. 01. 02</t>
  </si>
  <si>
    <t>ПП. 01. 03</t>
  </si>
  <si>
    <t>УП. 02.01</t>
  </si>
  <si>
    <t>ПП. 02.00</t>
  </si>
  <si>
    <t>ПП. 02. 01</t>
  </si>
  <si>
    <t>МДК. 03. 02</t>
  </si>
  <si>
    <t>УП. 03.00</t>
  </si>
  <si>
    <t>УП. 03.01</t>
  </si>
  <si>
    <t>ПП. 03.00</t>
  </si>
  <si>
    <t>ПП. 03. 01</t>
  </si>
  <si>
    <t>ПП. 04.00</t>
  </si>
  <si>
    <t>ПП. 04 01</t>
  </si>
  <si>
    <t>ПДП</t>
  </si>
  <si>
    <t>Государственная итоговая 
аттестация</t>
  </si>
  <si>
    <t>памятка</t>
  </si>
  <si>
    <t>пром данные скрыты после пм 05.01</t>
  </si>
  <si>
    <t>Дисциплин и МДК</t>
  </si>
  <si>
    <t>Учебной практики</t>
  </si>
  <si>
    <t>Производственной практики/Преддипломной практики</t>
  </si>
  <si>
    <t>Экзаменов</t>
  </si>
  <si>
    <t>Дифференцированных зачетов</t>
  </si>
  <si>
    <t>Зачетов</t>
  </si>
  <si>
    <t>УП.04 01</t>
  </si>
  <si>
    <t>Основы учебно-исследовательской деятельности студентов</t>
  </si>
  <si>
    <t>Информатика и информационно-коммуникационные технологии в профессиональной деятельности</t>
  </si>
  <si>
    <t xml:space="preserve">Организация внеурочной деятельности и общения младших школьников 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</si>
  <si>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</si>
  <si>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</si>
  <si>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</si>
  <si>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ОГСЭ. 07</t>
  </si>
  <si>
    <t>Технология трудоустройства</t>
  </si>
  <si>
    <t>Основы специальной психологии и педагогики</t>
  </si>
  <si>
    <t>ОП. 07</t>
  </si>
  <si>
    <t>Наблюдение показательных уроков</t>
  </si>
  <si>
    <t>Пробные уроки в школе</t>
  </si>
  <si>
    <t>Внеурочная деятельность и общение младших школьников</t>
  </si>
  <si>
    <t xml:space="preserve">Внеурочная деятельность и общение младших школьников </t>
  </si>
  <si>
    <t>Подготовка к работе с детьми в ДОЛ в летний период</t>
  </si>
  <si>
    <t>Летняя практика в ДОЛ</t>
  </si>
  <si>
    <t>ПРС как средство достижения планируемых результатов в НОО</t>
  </si>
  <si>
    <t>Основы работы классного руководителя в начальных классах</t>
  </si>
  <si>
    <t>УП. 02.02</t>
  </si>
  <si>
    <t>ПП. 02. 02</t>
  </si>
  <si>
    <t>ПМ. 05. 01</t>
  </si>
  <si>
    <t>МДК. 05.01.01</t>
  </si>
  <si>
    <t>Основы программирования с практикумом</t>
  </si>
  <si>
    <t>МДК. 05.02.01</t>
  </si>
  <si>
    <t>Информатика и ИКТ с методикой преподавания</t>
  </si>
  <si>
    <t>УП. 05.01</t>
  </si>
  <si>
    <t>УП. 05.01.01</t>
  </si>
  <si>
    <t xml:space="preserve">Наблюдение  показательных уроков </t>
  </si>
  <si>
    <t>ПП. 05.01</t>
  </si>
  <si>
    <t>ПП. 05.01.01</t>
  </si>
  <si>
    <t>ПМ. 05. 02</t>
  </si>
  <si>
    <t>Обучение иностранному языку в начальных классах</t>
  </si>
  <si>
    <t>МДК. 05.01.02</t>
  </si>
  <si>
    <t>Практический курс иностранного языка с методикой обучения иностранному языку в начальных классах</t>
  </si>
  <si>
    <t>МДК 05.02.02</t>
  </si>
  <si>
    <t>Лингвострановедение и страноведение страны изучаемого языка</t>
  </si>
  <si>
    <t>УП. 05.02</t>
  </si>
  <si>
    <t>УП. 05.01.02</t>
  </si>
  <si>
    <t>ПП. 05.02</t>
  </si>
  <si>
    <t>ПП. 05.01.02</t>
  </si>
  <si>
    <t>кэ2</t>
  </si>
  <si>
    <t>2н</t>
  </si>
  <si>
    <t>1н</t>
  </si>
  <si>
    <t>4н</t>
  </si>
  <si>
    <t>кдз</t>
  </si>
  <si>
    <t>Всего часов</t>
  </si>
  <si>
    <t>Недель обучения по циклам ППССЗ</t>
  </si>
  <si>
    <t>Учебная и производственная практика (по профилю специальности)</t>
  </si>
  <si>
    <t>86н</t>
  </si>
  <si>
    <t>23н</t>
  </si>
  <si>
    <t>Преподавание пропедевтического курса информатики и ИКТ</t>
  </si>
  <si>
    <t>ОГСЭ. 08.01</t>
  </si>
  <si>
    <t>ОГСЭ.08.02</t>
  </si>
  <si>
    <t>Практикум по каллиграфии</t>
  </si>
  <si>
    <t>Теория и методика инклюзивного образования с практикумом</t>
  </si>
  <si>
    <t>3н/108</t>
  </si>
  <si>
    <t>Основы организации внеурочной работы (в области научно-познавательной деятельности)</t>
  </si>
  <si>
    <t>1н/36</t>
  </si>
  <si>
    <t>1,2н/42</t>
  </si>
  <si>
    <t>4,8н/174</t>
  </si>
  <si>
    <t>1,2н /</t>
  </si>
  <si>
    <t>4,8н /</t>
  </si>
  <si>
    <t>в т.ч. курсовых работ (проектов)</t>
  </si>
  <si>
    <t>6н</t>
  </si>
  <si>
    <t>ГИА. 00</t>
  </si>
  <si>
    <t>Курсовых работ</t>
  </si>
  <si>
    <t>Производственная практика (преддипломная)</t>
  </si>
  <si>
    <t>Производственная практика (по профилю специальности)</t>
  </si>
  <si>
    <t>ОП. 09</t>
  </si>
  <si>
    <t>ОП. 10</t>
  </si>
  <si>
    <t>Особенности обучения и воспитания детей в сельской школе</t>
  </si>
  <si>
    <t>Организация краеведческой работы в школе</t>
  </si>
  <si>
    <t>кдз1</t>
  </si>
  <si>
    <t>МДК.01.10</t>
  </si>
  <si>
    <t>Методика преподавания информатики</t>
  </si>
  <si>
    <t>Учебный план №5-2 специальности 44.02.02 Преподавание в начальных классах</t>
  </si>
  <si>
    <t>5н</t>
  </si>
  <si>
    <t>10н/360</t>
  </si>
  <si>
    <t>Консультации на 1 студента 4 часа в год
Государственная итоговая аттестация
ГИА. 01 Подготовка выпускной квалификационной работы с 18.05 по 14.06 (всего 4 недели).
ГИА. 02 Защита выпускной квалификационной работы с 15.06 по 28.06 (всего 2 недели).</t>
  </si>
  <si>
    <t>ТСО с практикумом по использованию оборудования  учебного кабинета начальных классов</t>
  </si>
  <si>
    <t>Мировая художественная культура</t>
  </si>
  <si>
    <t>Теоретические и методические основы ДНВ</t>
  </si>
  <si>
    <t>3. План учебного процесса (к учебному плану №5-1 специальности 44.02.02 Преподавание в начальных классах)</t>
  </si>
  <si>
    <t xml:space="preserve">Теория и методика инклюзивного образования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</si>
</sst>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sz val="5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/>
    <xf numFmtId="0" fontId="1" fillId="2" borderId="1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vertical="center" wrapText="1"/>
    </xf>
    <xf numFmtId="0" fontId="9" fillId="0" borderId="0" xfId="0" applyFont="1"/>
    <xf numFmtId="0" fontId="8" fillId="0" borderId="0" xfId="0" applyFont="1"/>
    <xf numFmtId="0" fontId="2" fillId="5" borderId="18" xfId="0" applyFont="1" applyFill="1" applyBorder="1" applyAlignment="1">
      <alignment vertical="center" wrapText="1"/>
    </xf>
    <xf numFmtId="0" fontId="9" fillId="0" borderId="0" xfId="0" applyFont="1" applyFill="1"/>
    <xf numFmtId="0" fontId="0" fillId="0" borderId="0" xfId="0" applyFill="1"/>
    <xf numFmtId="0" fontId="3" fillId="0" borderId="0" xfId="0" applyFont="1" applyFill="1"/>
    <xf numFmtId="0" fontId="2" fillId="0" borderId="3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0" xfId="0" applyFont="1" applyFill="1"/>
    <xf numFmtId="0" fontId="2" fillId="3" borderId="12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6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50" xfId="0" applyBorder="1"/>
    <xf numFmtId="0" fontId="0" fillId="0" borderId="45" xfId="0" applyBorder="1"/>
    <xf numFmtId="0" fontId="2" fillId="3" borderId="11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0" fillId="0" borderId="62" xfId="0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6</xdr:row>
      <xdr:rowOff>47625</xdr:rowOff>
    </xdr:from>
    <xdr:to>
      <xdr:col>23</xdr:col>
      <xdr:colOff>104775</xdr:colOff>
      <xdr:row>7</xdr:row>
      <xdr:rowOff>142875</xdr:rowOff>
    </xdr:to>
    <xdr:pic>
      <xdr:nvPicPr>
        <xdr:cNvPr id="204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313" t="58784" r="6738" b="37881"/>
        <a:stretch>
          <a:fillRect/>
        </a:stretch>
      </xdr:blipFill>
      <xdr:spPr bwMode="auto">
        <a:xfrm>
          <a:off x="266700" y="1190625"/>
          <a:ext cx="138588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2"/>
  <sheetViews>
    <sheetView tabSelected="1" zoomScaleNormal="100" workbookViewId="0">
      <pane xSplit="9" ySplit="13" topLeftCell="J47" activePane="bottomRight" state="frozen"/>
      <selection pane="topRight" activeCell="I1" sqref="I1"/>
      <selection pane="bottomLeft" activeCell="A14" sqref="A14"/>
      <selection pane="bottomRight" activeCell="B50" sqref="B50"/>
    </sheetView>
  </sheetViews>
  <sheetFormatPr defaultRowHeight="15" x14ac:dyDescent="0.25"/>
  <cols>
    <col min="1" max="1" width="12.42578125" customWidth="1"/>
    <col min="2" max="2" width="38.5703125" customWidth="1"/>
    <col min="4" max="9" width="7.42578125" customWidth="1"/>
    <col min="10" max="10" width="3.28515625" customWidth="1"/>
    <col min="11" max="11" width="2.28515625" customWidth="1"/>
    <col min="12" max="13" width="3.28515625" customWidth="1"/>
    <col min="14" max="14" width="2.28515625" customWidth="1"/>
    <col min="15" max="16" width="3.28515625" customWidth="1"/>
    <col min="17" max="17" width="2.28515625" customWidth="1"/>
    <col min="18" max="18" width="3.28515625" customWidth="1"/>
    <col min="19" max="19" width="3.28515625" style="58" customWidth="1"/>
    <col min="20" max="20" width="2.28515625" style="58" customWidth="1"/>
    <col min="21" max="21" width="3.5703125" style="58" customWidth="1"/>
    <col min="22" max="22" width="3.28515625" customWidth="1"/>
    <col min="23" max="23" width="2.28515625" customWidth="1"/>
    <col min="24" max="25" width="3.28515625" customWidth="1"/>
    <col min="26" max="26" width="2.28515625" customWidth="1"/>
    <col min="27" max="27" width="3.28515625" customWidth="1"/>
    <col min="28" max="33" width="9.140625" hidden="1" customWidth="1"/>
    <col min="34" max="34" width="9.140625" style="86"/>
  </cols>
  <sheetData>
    <row r="1" spans="1:34" s="82" customFormat="1" ht="22.5" customHeight="1" thickBot="1" x14ac:dyDescent="0.25">
      <c r="A1" s="239" t="s">
        <v>215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H1" s="85"/>
    </row>
    <row r="2" spans="1:34" ht="51" customHeight="1" thickBot="1" x14ac:dyDescent="0.3">
      <c r="A2" s="213" t="s">
        <v>0</v>
      </c>
      <c r="B2" s="213" t="s">
        <v>1</v>
      </c>
      <c r="C2" s="213" t="s">
        <v>2</v>
      </c>
      <c r="D2" s="219" t="s">
        <v>3</v>
      </c>
      <c r="E2" s="220"/>
      <c r="F2" s="220"/>
      <c r="G2" s="220"/>
      <c r="H2" s="220"/>
      <c r="I2" s="221"/>
      <c r="J2" s="219" t="s">
        <v>4</v>
      </c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</row>
    <row r="3" spans="1:34" ht="39" customHeight="1" thickBot="1" x14ac:dyDescent="0.3">
      <c r="A3" s="214"/>
      <c r="B3" s="214"/>
      <c r="C3" s="214"/>
      <c r="D3" s="231" t="s">
        <v>5</v>
      </c>
      <c r="E3" s="179" t="s">
        <v>6</v>
      </c>
      <c r="F3" s="180"/>
      <c r="G3" s="186" t="s">
        <v>7</v>
      </c>
      <c r="H3" s="186"/>
      <c r="I3" s="187"/>
      <c r="J3" s="191" t="s">
        <v>8</v>
      </c>
      <c r="K3" s="192"/>
      <c r="L3" s="192"/>
      <c r="M3" s="192"/>
      <c r="N3" s="192"/>
      <c r="O3" s="193"/>
      <c r="P3" s="228" t="s">
        <v>9</v>
      </c>
      <c r="Q3" s="229"/>
      <c r="R3" s="229"/>
      <c r="S3" s="229"/>
      <c r="T3" s="229"/>
      <c r="U3" s="230"/>
      <c r="V3" s="228" t="s">
        <v>10</v>
      </c>
      <c r="W3" s="229"/>
      <c r="X3" s="229"/>
      <c r="Y3" s="229"/>
      <c r="Z3" s="229"/>
      <c r="AA3" s="230"/>
    </row>
    <row r="4" spans="1:34" ht="15" customHeight="1" x14ac:dyDescent="0.25">
      <c r="A4" s="214"/>
      <c r="B4" s="214"/>
      <c r="C4" s="214"/>
      <c r="D4" s="232"/>
      <c r="E4" s="177" t="s">
        <v>103</v>
      </c>
      <c r="F4" s="177" t="s">
        <v>195</v>
      </c>
      <c r="G4" s="206" t="s">
        <v>11</v>
      </c>
      <c r="H4" s="207" t="s">
        <v>12</v>
      </c>
      <c r="I4" s="208"/>
      <c r="J4" s="240"/>
      <c r="K4" s="241"/>
      <c r="L4" s="242"/>
      <c r="M4" s="209"/>
      <c r="N4" s="209"/>
      <c r="O4" s="210"/>
      <c r="P4" s="209"/>
      <c r="Q4" s="209"/>
      <c r="R4" s="210"/>
      <c r="S4" s="209"/>
      <c r="T4" s="209"/>
      <c r="U4" s="210"/>
      <c r="V4" s="209"/>
      <c r="W4" s="209"/>
      <c r="X4" s="210"/>
      <c r="Y4" s="209"/>
      <c r="Z4" s="209"/>
      <c r="AA4" s="210"/>
    </row>
    <row r="5" spans="1:34" ht="9.75" customHeight="1" x14ac:dyDescent="0.25">
      <c r="A5" s="214"/>
      <c r="B5" s="214"/>
      <c r="C5" s="214"/>
      <c r="D5" s="232"/>
      <c r="E5" s="177"/>
      <c r="F5" s="177"/>
      <c r="G5" s="177"/>
      <c r="H5" s="206" t="s">
        <v>13</v>
      </c>
      <c r="I5" s="216" t="s">
        <v>14</v>
      </c>
      <c r="J5" s="237" t="s">
        <v>15</v>
      </c>
      <c r="K5" s="207"/>
      <c r="L5" s="208"/>
      <c r="M5" s="222" t="s">
        <v>16</v>
      </c>
      <c r="N5" s="222"/>
      <c r="O5" s="223"/>
      <c r="P5" s="222" t="s">
        <v>17</v>
      </c>
      <c r="Q5" s="222"/>
      <c r="R5" s="223"/>
      <c r="S5" s="222" t="s">
        <v>18</v>
      </c>
      <c r="T5" s="222"/>
      <c r="U5" s="223"/>
      <c r="V5" s="222" t="s">
        <v>19</v>
      </c>
      <c r="W5" s="222"/>
      <c r="X5" s="223"/>
      <c r="Y5" s="222" t="s">
        <v>20</v>
      </c>
      <c r="Z5" s="222"/>
      <c r="AA5" s="223"/>
    </row>
    <row r="6" spans="1:34" x14ac:dyDescent="0.25">
      <c r="A6" s="214"/>
      <c r="B6" s="214"/>
      <c r="C6" s="214"/>
      <c r="D6" s="232"/>
      <c r="E6" s="177"/>
      <c r="F6" s="177"/>
      <c r="G6" s="177"/>
      <c r="H6" s="177"/>
      <c r="I6" s="217"/>
      <c r="J6" s="237"/>
      <c r="K6" s="207"/>
      <c r="L6" s="208"/>
      <c r="M6" s="224"/>
      <c r="N6" s="224"/>
      <c r="O6" s="225"/>
      <c r="P6" s="224"/>
      <c r="Q6" s="224"/>
      <c r="R6" s="225"/>
      <c r="S6" s="224"/>
      <c r="T6" s="224"/>
      <c r="U6" s="225"/>
      <c r="V6" s="224"/>
      <c r="W6" s="224"/>
      <c r="X6" s="225"/>
      <c r="Y6" s="224"/>
      <c r="Z6" s="224"/>
      <c r="AA6" s="225"/>
    </row>
    <row r="7" spans="1:34" ht="2.25" customHeight="1" x14ac:dyDescent="0.25">
      <c r="A7" s="214"/>
      <c r="B7" s="214"/>
      <c r="C7" s="214"/>
      <c r="D7" s="232"/>
      <c r="E7" s="177"/>
      <c r="F7" s="177"/>
      <c r="G7" s="177"/>
      <c r="H7" s="177"/>
      <c r="I7" s="217"/>
      <c r="J7" s="237"/>
      <c r="K7" s="207"/>
      <c r="L7" s="208"/>
      <c r="M7" s="224"/>
      <c r="N7" s="224"/>
      <c r="O7" s="225"/>
      <c r="P7" s="224"/>
      <c r="Q7" s="224"/>
      <c r="R7" s="225"/>
      <c r="S7" s="224"/>
      <c r="T7" s="224"/>
      <c r="U7" s="225"/>
      <c r="V7" s="224"/>
      <c r="W7" s="224"/>
      <c r="X7" s="225"/>
      <c r="Y7" s="224"/>
      <c r="Z7" s="224"/>
      <c r="AA7" s="225"/>
    </row>
    <row r="8" spans="1:34" ht="0.75" customHeight="1" x14ac:dyDescent="0.25">
      <c r="A8" s="214"/>
      <c r="B8" s="214"/>
      <c r="C8" s="214"/>
      <c r="D8" s="232"/>
      <c r="E8" s="177"/>
      <c r="F8" s="177"/>
      <c r="G8" s="177"/>
      <c r="H8" s="177"/>
      <c r="I8" s="217"/>
      <c r="J8" s="237"/>
      <c r="K8" s="207"/>
      <c r="L8" s="208"/>
      <c r="M8" s="224"/>
      <c r="N8" s="224"/>
      <c r="O8" s="225"/>
      <c r="P8" s="224"/>
      <c r="Q8" s="224"/>
      <c r="R8" s="225"/>
      <c r="S8" s="224"/>
      <c r="T8" s="224"/>
      <c r="U8" s="225"/>
      <c r="V8" s="224"/>
      <c r="W8" s="224"/>
      <c r="X8" s="225"/>
      <c r="Y8" s="224"/>
      <c r="Z8" s="224"/>
      <c r="AA8" s="225"/>
    </row>
    <row r="9" spans="1:34" ht="2.25" customHeight="1" x14ac:dyDescent="0.25">
      <c r="A9" s="214"/>
      <c r="B9" s="214"/>
      <c r="C9" s="214"/>
      <c r="D9" s="232"/>
      <c r="E9" s="177"/>
      <c r="F9" s="177"/>
      <c r="G9" s="177"/>
      <c r="H9" s="177"/>
      <c r="I9" s="217"/>
      <c r="J9" s="237"/>
      <c r="K9" s="207"/>
      <c r="L9" s="208"/>
      <c r="M9" s="224"/>
      <c r="N9" s="224"/>
      <c r="O9" s="225"/>
      <c r="P9" s="224"/>
      <c r="Q9" s="224"/>
      <c r="R9" s="225"/>
      <c r="S9" s="224"/>
      <c r="T9" s="224"/>
      <c r="U9" s="225"/>
      <c r="V9" s="224"/>
      <c r="W9" s="224"/>
      <c r="X9" s="225"/>
      <c r="Y9" s="224"/>
      <c r="Z9" s="224"/>
      <c r="AA9" s="225"/>
    </row>
    <row r="10" spans="1:34" ht="10.5" customHeight="1" thickBot="1" x14ac:dyDescent="0.3">
      <c r="A10" s="214"/>
      <c r="B10" s="214"/>
      <c r="C10" s="214"/>
      <c r="D10" s="232"/>
      <c r="E10" s="177"/>
      <c r="F10" s="177"/>
      <c r="G10" s="177"/>
      <c r="H10" s="177"/>
      <c r="I10" s="217"/>
      <c r="J10" s="238"/>
      <c r="K10" s="189"/>
      <c r="L10" s="190"/>
      <c r="M10" s="226"/>
      <c r="N10" s="226"/>
      <c r="O10" s="227"/>
      <c r="P10" s="226"/>
      <c r="Q10" s="226"/>
      <c r="R10" s="227"/>
      <c r="S10" s="226"/>
      <c r="T10" s="226"/>
      <c r="U10" s="227"/>
      <c r="V10" s="226"/>
      <c r="W10" s="226"/>
      <c r="X10" s="227"/>
      <c r="Y10" s="226"/>
      <c r="Z10" s="226"/>
      <c r="AA10" s="227"/>
    </row>
    <row r="11" spans="1:34" x14ac:dyDescent="0.25">
      <c r="A11" s="214"/>
      <c r="B11" s="214"/>
      <c r="C11" s="214"/>
      <c r="D11" s="232"/>
      <c r="E11" s="177"/>
      <c r="F11" s="177"/>
      <c r="G11" s="177"/>
      <c r="H11" s="177"/>
      <c r="I11" s="217"/>
      <c r="J11" s="211">
        <v>17</v>
      </c>
      <c r="K11" s="212"/>
      <c r="L11" s="26" t="s">
        <v>31</v>
      </c>
      <c r="M11" s="209">
        <v>23</v>
      </c>
      <c r="N11" s="209"/>
      <c r="O11" s="26" t="s">
        <v>31</v>
      </c>
      <c r="P11" s="209">
        <v>16</v>
      </c>
      <c r="Q11" s="209"/>
      <c r="R11" s="26" t="s">
        <v>31</v>
      </c>
      <c r="S11" s="209">
        <v>24</v>
      </c>
      <c r="T11" s="209"/>
      <c r="U11" s="26" t="s">
        <v>31</v>
      </c>
      <c r="V11" s="209">
        <v>16</v>
      </c>
      <c r="W11" s="209"/>
      <c r="X11" s="26" t="s">
        <v>31</v>
      </c>
      <c r="Y11" s="209">
        <v>13</v>
      </c>
      <c r="Z11" s="209"/>
      <c r="AA11" s="30" t="s">
        <v>31</v>
      </c>
    </row>
    <row r="12" spans="1:34" ht="15.75" thickBot="1" x14ac:dyDescent="0.3">
      <c r="A12" s="215"/>
      <c r="B12" s="215"/>
      <c r="C12" s="215"/>
      <c r="D12" s="233"/>
      <c r="E12" s="178"/>
      <c r="F12" s="178"/>
      <c r="G12" s="178"/>
      <c r="H12" s="178"/>
      <c r="I12" s="218"/>
      <c r="J12" s="188">
        <v>17</v>
      </c>
      <c r="K12" s="189"/>
      <c r="L12" s="190"/>
      <c r="M12" s="12">
        <v>19</v>
      </c>
      <c r="N12" s="12" t="s">
        <v>32</v>
      </c>
      <c r="O12" s="24">
        <v>4</v>
      </c>
      <c r="P12" s="12">
        <v>14</v>
      </c>
      <c r="Q12" s="12" t="s">
        <v>32</v>
      </c>
      <c r="R12" s="24">
        <v>2</v>
      </c>
      <c r="S12" s="12">
        <v>13</v>
      </c>
      <c r="T12" s="12" t="s">
        <v>32</v>
      </c>
      <c r="U12" s="24">
        <v>11</v>
      </c>
      <c r="V12" s="12">
        <v>11</v>
      </c>
      <c r="W12" s="12" t="s">
        <v>32</v>
      </c>
      <c r="X12" s="24">
        <v>5</v>
      </c>
      <c r="Y12" s="25">
        <v>12</v>
      </c>
      <c r="Z12" s="12" t="s">
        <v>32</v>
      </c>
      <c r="AA12" s="22">
        <v>1</v>
      </c>
      <c r="AB12">
        <f>J12</f>
        <v>17</v>
      </c>
      <c r="AC12">
        <f>M12</f>
        <v>19</v>
      </c>
      <c r="AD12">
        <f>P12</f>
        <v>14</v>
      </c>
      <c r="AE12">
        <f>S12</f>
        <v>13</v>
      </c>
      <c r="AF12">
        <f>V12</f>
        <v>11</v>
      </c>
      <c r="AG12">
        <f>Y12</f>
        <v>12</v>
      </c>
    </row>
    <row r="13" spans="1:34" ht="15.75" thickBot="1" x14ac:dyDescent="0.3">
      <c r="A13" s="17">
        <v>1</v>
      </c>
      <c r="B13" s="17">
        <v>2</v>
      </c>
      <c r="C13" s="17">
        <v>3</v>
      </c>
      <c r="D13" s="14">
        <v>4</v>
      </c>
      <c r="E13" s="10">
        <v>5</v>
      </c>
      <c r="F13" s="128">
        <v>6</v>
      </c>
      <c r="G13" s="10">
        <v>7</v>
      </c>
      <c r="H13" s="10">
        <v>8</v>
      </c>
      <c r="I13" s="11">
        <v>9</v>
      </c>
      <c r="J13" s="236">
        <v>10</v>
      </c>
      <c r="K13" s="220"/>
      <c r="L13" s="221"/>
      <c r="M13" s="204">
        <v>11</v>
      </c>
      <c r="N13" s="204"/>
      <c r="O13" s="205"/>
      <c r="P13" s="204">
        <v>12</v>
      </c>
      <c r="Q13" s="204"/>
      <c r="R13" s="205"/>
      <c r="S13" s="204">
        <v>13</v>
      </c>
      <c r="T13" s="204"/>
      <c r="U13" s="205"/>
      <c r="V13" s="204">
        <v>14</v>
      </c>
      <c r="W13" s="204"/>
      <c r="X13" s="205"/>
      <c r="Y13" s="204">
        <v>15</v>
      </c>
      <c r="Z13" s="204"/>
      <c r="AA13" s="205"/>
    </row>
    <row r="14" spans="1:34" ht="26.25" thickBot="1" x14ac:dyDescent="0.3">
      <c r="A14" s="40" t="s">
        <v>21</v>
      </c>
      <c r="B14" s="47" t="s">
        <v>136</v>
      </c>
      <c r="C14" s="40" t="str">
        <f>"8з/5дз/1э"</f>
        <v>8з/5дз/1э</v>
      </c>
      <c r="D14" s="43">
        <f>SUM(D15:D23)</f>
        <v>982</v>
      </c>
      <c r="E14" s="43">
        <f>SUM(E15:E23)</f>
        <v>326</v>
      </c>
      <c r="F14" s="43"/>
      <c r="G14" s="43">
        <f>SUM(G15:G23)</f>
        <v>656</v>
      </c>
      <c r="H14" s="43">
        <f>SUM(H15:H23)</f>
        <v>405</v>
      </c>
      <c r="I14" s="44"/>
      <c r="J14" s="48"/>
      <c r="K14" s="48"/>
      <c r="L14" s="49"/>
      <c r="M14" s="48"/>
      <c r="N14" s="48"/>
      <c r="O14" s="49"/>
      <c r="P14" s="48"/>
      <c r="Q14" s="48"/>
      <c r="R14" s="49"/>
      <c r="S14" s="48"/>
      <c r="T14" s="48"/>
      <c r="U14" s="49"/>
      <c r="V14" s="48"/>
      <c r="W14" s="48"/>
      <c r="X14" s="49"/>
      <c r="Y14" s="48"/>
      <c r="Z14" s="48"/>
      <c r="AA14" s="49"/>
    </row>
    <row r="15" spans="1:34" x14ac:dyDescent="0.25">
      <c r="A15" s="20" t="s">
        <v>22</v>
      </c>
      <c r="B15" s="18" t="s">
        <v>23</v>
      </c>
      <c r="C15" s="20" t="s">
        <v>24</v>
      </c>
      <c r="D15" s="9">
        <f t="shared" ref="D15:D20" si="0">SUM(E15:G15)</f>
        <v>54</v>
      </c>
      <c r="E15" s="13">
        <v>6</v>
      </c>
      <c r="F15" s="131"/>
      <c r="G15" s="13">
        <f>SUM(L15,O15,R15,U15,X15,AA15)</f>
        <v>48</v>
      </c>
      <c r="H15" s="13" t="s">
        <v>25</v>
      </c>
      <c r="I15" s="15"/>
      <c r="J15" s="8"/>
      <c r="K15" s="27" t="str">
        <f>IF(J15&gt;0,"/","")</f>
        <v/>
      </c>
      <c r="L15" s="26" t="str">
        <f>IF(J15&gt;0,J15*$AB$12,"")</f>
        <v/>
      </c>
      <c r="M15" s="8"/>
      <c r="N15" s="27" t="str">
        <f>IF(M15&gt;0,"/","")</f>
        <v/>
      </c>
      <c r="O15" s="26" t="str">
        <f>IF(M15&gt;0,M15*$AC$12,"")</f>
        <v/>
      </c>
      <c r="P15" s="8"/>
      <c r="Q15" s="27" t="str">
        <f>IF(P15&gt;0,"/","")</f>
        <v/>
      </c>
      <c r="R15" s="26" t="str">
        <f t="shared" ref="R15:R21" si="1">IF(P15&gt;0,P15*$AD$12,"")</f>
        <v/>
      </c>
      <c r="S15" s="29"/>
      <c r="T15" s="27" t="str">
        <f>IF(S15&gt;0,"/","")</f>
        <v/>
      </c>
      <c r="U15" s="26" t="str">
        <f t="shared" ref="U15:U21" si="2">IF(S15&gt;0,S15*$AE$12,"")</f>
        <v/>
      </c>
      <c r="V15" s="8"/>
      <c r="W15" s="27" t="str">
        <f>IF(V15&gt;0,"/","")</f>
        <v/>
      </c>
      <c r="X15" s="26" t="str">
        <f t="shared" ref="X15:X21" si="3">IF(V15&gt;0,V15*$AF$12,"")</f>
        <v/>
      </c>
      <c r="Y15" s="8">
        <v>4</v>
      </c>
      <c r="Z15" s="27" t="str">
        <f>IF(Y15&gt;0,"/","")</f>
        <v>/</v>
      </c>
      <c r="AA15" s="26">
        <f>IF(Y15&gt;0,Y15*$AG$12,"")</f>
        <v>48</v>
      </c>
      <c r="AC15" s="2" t="str">
        <f>IF(AB15&gt;0,"/","")</f>
        <v/>
      </c>
      <c r="AD15" s="2" t="str">
        <f>IF(AB15&gt;0,AB15*AB12,"")</f>
        <v/>
      </c>
    </row>
    <row r="16" spans="1:34" x14ac:dyDescent="0.25">
      <c r="A16" s="21" t="s">
        <v>26</v>
      </c>
      <c r="B16" s="19" t="s">
        <v>27</v>
      </c>
      <c r="C16" s="21" t="s">
        <v>24</v>
      </c>
      <c r="D16" s="9">
        <f t="shared" si="0"/>
        <v>54</v>
      </c>
      <c r="E16" s="3">
        <v>6</v>
      </c>
      <c r="F16" s="131"/>
      <c r="G16" s="13">
        <f t="shared" ref="G16:G22" si="4">SUM(L16,O16,R16,U16,X16,AA16)</f>
        <v>48</v>
      </c>
      <c r="H16" s="3">
        <v>42</v>
      </c>
      <c r="I16" s="15"/>
      <c r="J16" s="8"/>
      <c r="K16" s="4" t="str">
        <f t="shared" ref="K16:K26" si="5">IF(J16&gt;0,"/","")</f>
        <v/>
      </c>
      <c r="L16" s="26" t="str">
        <f>IF(J16&gt;0,J16*$AB$12,"")</f>
        <v/>
      </c>
      <c r="M16" s="8"/>
      <c r="N16" s="4" t="str">
        <f t="shared" ref="N16:N26" si="6">IF(M16&gt;0,"/","")</f>
        <v/>
      </c>
      <c r="O16" s="26" t="str">
        <f>IF(M16&gt;0,M16*$AC$12,"")</f>
        <v/>
      </c>
      <c r="P16" s="8"/>
      <c r="Q16" s="4" t="str">
        <f t="shared" ref="Q16:Q27" si="7">IF(P16&gt;0,"/","")</f>
        <v/>
      </c>
      <c r="R16" s="26" t="str">
        <f t="shared" si="1"/>
        <v/>
      </c>
      <c r="S16" s="8"/>
      <c r="T16" s="4" t="str">
        <f t="shared" ref="T16:T27" si="8">IF(S16&gt;0,"/","")</f>
        <v/>
      </c>
      <c r="U16" s="26" t="str">
        <f t="shared" si="2"/>
        <v/>
      </c>
      <c r="V16" s="8"/>
      <c r="W16" s="4" t="str">
        <f t="shared" ref="W16:W26" si="9">IF(V16&gt;0,"/","")</f>
        <v/>
      </c>
      <c r="X16" s="26" t="str">
        <f t="shared" si="3"/>
        <v/>
      </c>
      <c r="Y16" s="28">
        <v>4</v>
      </c>
      <c r="Z16" s="4" t="str">
        <f>IF(Y16&gt;0,"/","")</f>
        <v>/</v>
      </c>
      <c r="AA16" s="26">
        <f>IF(Y16&gt;0,Y16*$AG$12,"")</f>
        <v>48</v>
      </c>
    </row>
    <row r="17" spans="1:27" x14ac:dyDescent="0.25">
      <c r="A17" s="21" t="s">
        <v>29</v>
      </c>
      <c r="B17" s="19" t="s">
        <v>30</v>
      </c>
      <c r="C17" s="21" t="s">
        <v>24</v>
      </c>
      <c r="D17" s="9">
        <f t="shared" si="0"/>
        <v>56</v>
      </c>
      <c r="E17" s="3">
        <v>5</v>
      </c>
      <c r="F17" s="131"/>
      <c r="G17" s="13">
        <f t="shared" si="4"/>
        <v>51</v>
      </c>
      <c r="H17" s="3" t="s">
        <v>25</v>
      </c>
      <c r="I17" s="15"/>
      <c r="J17" s="8">
        <v>3</v>
      </c>
      <c r="K17" s="4" t="str">
        <f t="shared" si="5"/>
        <v>/</v>
      </c>
      <c r="L17" s="26">
        <f t="shared" ref="L17:L26" si="10">IF(J17&gt;0,J17*$AB$12,"")</f>
        <v>51</v>
      </c>
      <c r="M17" s="8"/>
      <c r="N17" s="4" t="str">
        <f t="shared" si="6"/>
        <v/>
      </c>
      <c r="O17" s="26" t="str">
        <f t="shared" ref="O17:O26" si="11">IF(M17&gt;0,M17*$AC$12,"")</f>
        <v/>
      </c>
      <c r="P17" s="8"/>
      <c r="Q17" s="4" t="str">
        <f t="shared" si="7"/>
        <v/>
      </c>
      <c r="R17" s="26" t="str">
        <f t="shared" si="1"/>
        <v/>
      </c>
      <c r="S17" s="8"/>
      <c r="T17" s="4" t="str">
        <f t="shared" si="8"/>
        <v/>
      </c>
      <c r="U17" s="26" t="str">
        <f t="shared" si="2"/>
        <v/>
      </c>
      <c r="V17" s="8"/>
      <c r="W17" s="4" t="str">
        <f t="shared" si="9"/>
        <v/>
      </c>
      <c r="X17" s="26" t="str">
        <f t="shared" si="3"/>
        <v/>
      </c>
      <c r="Y17" s="8"/>
      <c r="Z17" s="4" t="str">
        <f t="shared" ref="Z17:Z26" si="12">IF(Y17&gt;0,"/","")</f>
        <v/>
      </c>
      <c r="AA17" s="26" t="str">
        <f t="shared" ref="AA17:AA23" si="13">IF(Y17&gt;0,Y17*$AG$12,"")</f>
        <v/>
      </c>
    </row>
    <row r="18" spans="1:27" x14ac:dyDescent="0.25">
      <c r="A18" s="21" t="s">
        <v>33</v>
      </c>
      <c r="B18" s="33" t="s">
        <v>34</v>
      </c>
      <c r="C18" s="76" t="str">
        <f>"-/з/-/-/-/дз"</f>
        <v>-/з/-/-/-/дз</v>
      </c>
      <c r="D18" s="9">
        <f t="shared" si="0"/>
        <v>226</v>
      </c>
      <c r="E18" s="13">
        <v>54</v>
      </c>
      <c r="F18" s="131"/>
      <c r="G18" s="13">
        <f t="shared" si="4"/>
        <v>172</v>
      </c>
      <c r="H18" s="13">
        <v>172</v>
      </c>
      <c r="I18" s="15"/>
      <c r="J18" s="8">
        <v>2</v>
      </c>
      <c r="K18" s="4" t="str">
        <f t="shared" si="5"/>
        <v>/</v>
      </c>
      <c r="L18" s="26">
        <f t="shared" si="10"/>
        <v>34</v>
      </c>
      <c r="M18" s="8">
        <v>2</v>
      </c>
      <c r="N18" s="4" t="str">
        <f t="shared" si="6"/>
        <v>/</v>
      </c>
      <c r="O18" s="26">
        <f t="shared" si="11"/>
        <v>38</v>
      </c>
      <c r="P18" s="8">
        <v>2</v>
      </c>
      <c r="Q18" s="4" t="str">
        <f t="shared" si="7"/>
        <v>/</v>
      </c>
      <c r="R18" s="26">
        <f t="shared" si="1"/>
        <v>28</v>
      </c>
      <c r="S18" s="8">
        <v>2</v>
      </c>
      <c r="T18" s="4" t="str">
        <f t="shared" si="8"/>
        <v>/</v>
      </c>
      <c r="U18" s="26">
        <f t="shared" si="2"/>
        <v>26</v>
      </c>
      <c r="V18" s="8">
        <v>2</v>
      </c>
      <c r="W18" s="4" t="str">
        <f t="shared" si="9"/>
        <v>/</v>
      </c>
      <c r="X18" s="26">
        <f t="shared" si="3"/>
        <v>22</v>
      </c>
      <c r="Y18" s="8">
        <v>2</v>
      </c>
      <c r="Z18" s="4" t="str">
        <f t="shared" si="12"/>
        <v>/</v>
      </c>
      <c r="AA18" s="26">
        <f t="shared" si="13"/>
        <v>24</v>
      </c>
    </row>
    <row r="19" spans="1:27" x14ac:dyDescent="0.25">
      <c r="A19" s="21" t="s">
        <v>35</v>
      </c>
      <c r="B19" s="33" t="s">
        <v>36</v>
      </c>
      <c r="C19" s="20" t="s">
        <v>40</v>
      </c>
      <c r="D19" s="9">
        <f t="shared" si="0"/>
        <v>344</v>
      </c>
      <c r="E19" s="13">
        <v>172</v>
      </c>
      <c r="F19" s="131"/>
      <c r="G19" s="13">
        <f t="shared" si="4"/>
        <v>172</v>
      </c>
      <c r="H19" s="13">
        <v>170</v>
      </c>
      <c r="I19" s="15"/>
      <c r="J19" s="8">
        <v>2</v>
      </c>
      <c r="K19" s="4" t="str">
        <f t="shared" si="5"/>
        <v>/</v>
      </c>
      <c r="L19" s="26">
        <f t="shared" si="10"/>
        <v>34</v>
      </c>
      <c r="M19" s="8">
        <v>2</v>
      </c>
      <c r="N19" s="4" t="str">
        <f t="shared" si="6"/>
        <v>/</v>
      </c>
      <c r="O19" s="26">
        <f t="shared" si="11"/>
        <v>38</v>
      </c>
      <c r="P19" s="8">
        <v>2</v>
      </c>
      <c r="Q19" s="4" t="str">
        <f t="shared" si="7"/>
        <v>/</v>
      </c>
      <c r="R19" s="26">
        <f t="shared" si="1"/>
        <v>28</v>
      </c>
      <c r="S19" s="8">
        <v>2</v>
      </c>
      <c r="T19" s="4" t="str">
        <f t="shared" si="8"/>
        <v>/</v>
      </c>
      <c r="U19" s="26">
        <f t="shared" si="2"/>
        <v>26</v>
      </c>
      <c r="V19" s="8">
        <v>2</v>
      </c>
      <c r="W19" s="4" t="str">
        <f t="shared" si="9"/>
        <v>/</v>
      </c>
      <c r="X19" s="26">
        <f t="shared" si="3"/>
        <v>22</v>
      </c>
      <c r="Y19" s="8">
        <v>2</v>
      </c>
      <c r="Z19" s="4" t="str">
        <f t="shared" si="12"/>
        <v>/</v>
      </c>
      <c r="AA19" s="26">
        <f t="shared" si="13"/>
        <v>24</v>
      </c>
    </row>
    <row r="20" spans="1:27" x14ac:dyDescent="0.25">
      <c r="A20" s="96" t="s">
        <v>37</v>
      </c>
      <c r="B20" s="105" t="s">
        <v>38</v>
      </c>
      <c r="C20" s="20" t="s">
        <v>41</v>
      </c>
      <c r="D20" s="9">
        <f t="shared" si="0"/>
        <v>108</v>
      </c>
      <c r="E20" s="13">
        <v>36</v>
      </c>
      <c r="F20" s="131"/>
      <c r="G20" s="3">
        <f>SUM(L20,O20,R20,U20,X20,AA20)</f>
        <v>72</v>
      </c>
      <c r="H20" s="13">
        <v>15</v>
      </c>
      <c r="I20" s="15"/>
      <c r="J20" s="8">
        <v>2</v>
      </c>
      <c r="K20" s="4" t="str">
        <f>IF(J20&gt;0,"/","")</f>
        <v>/</v>
      </c>
      <c r="L20" s="26">
        <f>IF(J20&gt;0,J20*$AB$12,"")</f>
        <v>34</v>
      </c>
      <c r="M20" s="8">
        <v>2</v>
      </c>
      <c r="N20" s="4" t="str">
        <f>IF(M20&gt;0,"/","")</f>
        <v>/</v>
      </c>
      <c r="O20" s="26">
        <f>IF(M20&gt;0,M20*$AC$12,"")</f>
        <v>38</v>
      </c>
      <c r="P20" s="8"/>
      <c r="Q20" s="4" t="str">
        <f>IF(P20&gt;0,"/","")</f>
        <v/>
      </c>
      <c r="R20" s="26" t="str">
        <f t="shared" si="1"/>
        <v/>
      </c>
      <c r="S20" s="8"/>
      <c r="T20" s="4" t="str">
        <f>IF(S20&gt;0,"/","")</f>
        <v/>
      </c>
      <c r="U20" s="26" t="str">
        <f t="shared" si="2"/>
        <v/>
      </c>
      <c r="V20" s="8"/>
      <c r="W20" s="4" t="str">
        <f>IF(V20&gt;0,"/","")</f>
        <v/>
      </c>
      <c r="X20" s="26" t="str">
        <f t="shared" si="3"/>
        <v/>
      </c>
      <c r="Y20" s="8"/>
      <c r="Z20" s="4" t="str">
        <f>IF(Y20&gt;0,"/","")</f>
        <v/>
      </c>
      <c r="AA20" s="26" t="str">
        <f>IF(Y20&gt;0,Y20*$AG$12,"")</f>
        <v/>
      </c>
    </row>
    <row r="21" spans="1:27" x14ac:dyDescent="0.25">
      <c r="A21" s="96" t="s">
        <v>139</v>
      </c>
      <c r="B21" s="105" t="s">
        <v>140</v>
      </c>
      <c r="C21" s="20" t="s">
        <v>42</v>
      </c>
      <c r="D21" s="9">
        <f>SUM(E21:G21)</f>
        <v>54</v>
      </c>
      <c r="E21" s="13">
        <v>18</v>
      </c>
      <c r="F21" s="32"/>
      <c r="G21" s="32">
        <f>SUM(L21,O21,R21,U21,X21,AA21)</f>
        <v>36</v>
      </c>
      <c r="H21" s="13">
        <v>6</v>
      </c>
      <c r="I21" s="15"/>
      <c r="J21" s="8"/>
      <c r="K21" s="4" t="str">
        <f>IF(J21&gt;0,"/","")</f>
        <v/>
      </c>
      <c r="L21" s="26" t="str">
        <f>IF(J21&gt;0,J21*$AB$12,"")</f>
        <v/>
      </c>
      <c r="M21" s="8"/>
      <c r="N21" s="4" t="str">
        <f>IF(M21&gt;0,"/","")</f>
        <v/>
      </c>
      <c r="O21" s="26" t="str">
        <f>IF(M21&gt;0,M21*$AC$12,"")</f>
        <v/>
      </c>
      <c r="P21" s="8"/>
      <c r="Q21" s="4" t="str">
        <f>IF(P21&gt;0,"/","")</f>
        <v/>
      </c>
      <c r="R21" s="26" t="str">
        <f t="shared" si="1"/>
        <v/>
      </c>
      <c r="S21" s="8"/>
      <c r="T21" s="4" t="str">
        <f>IF(S21&gt;0,"/","")</f>
        <v/>
      </c>
      <c r="U21" s="26" t="str">
        <f t="shared" si="2"/>
        <v/>
      </c>
      <c r="V21" s="8"/>
      <c r="W21" s="4" t="str">
        <f>IF(V21&gt;0,"/","")</f>
        <v/>
      </c>
      <c r="X21" s="26" t="str">
        <f t="shared" si="3"/>
        <v/>
      </c>
      <c r="Y21" s="124">
        <v>3</v>
      </c>
      <c r="Z21" s="121" t="str">
        <f>IF(Y21&gt;0,"/","")</f>
        <v>/</v>
      </c>
      <c r="AA21" s="125">
        <f>IF(Y21&gt;0,Y21*$AG$12,"")</f>
        <v>36</v>
      </c>
    </row>
    <row r="22" spans="1:27" x14ac:dyDescent="0.25">
      <c r="A22" s="96" t="s">
        <v>184</v>
      </c>
      <c r="B22" s="106" t="s">
        <v>39</v>
      </c>
      <c r="C22" s="31" t="str">
        <f>"-/дз"</f>
        <v>-/дз</v>
      </c>
      <c r="D22" s="7">
        <f>SUM(E22,G22)</f>
        <v>86</v>
      </c>
      <c r="E22" s="88">
        <v>29</v>
      </c>
      <c r="F22" s="88"/>
      <c r="G22" s="63">
        <f t="shared" si="4"/>
        <v>57</v>
      </c>
      <c r="H22" s="7" t="s">
        <v>25</v>
      </c>
      <c r="I22" s="34"/>
      <c r="J22" s="35"/>
      <c r="K22" s="6" t="str">
        <f t="shared" si="5"/>
        <v/>
      </c>
      <c r="L22" s="1" t="str">
        <f t="shared" si="10"/>
        <v/>
      </c>
      <c r="M22" s="35"/>
      <c r="N22" s="6" t="str">
        <f t="shared" si="6"/>
        <v/>
      </c>
      <c r="O22" s="1" t="str">
        <f t="shared" si="11"/>
        <v/>
      </c>
      <c r="P22" s="35"/>
      <c r="Q22" s="6" t="str">
        <f t="shared" si="7"/>
        <v/>
      </c>
      <c r="R22" s="1" t="str">
        <f t="shared" ref="R22:R27" si="14">IF(P22&gt;0,P22*$AD$12,"")</f>
        <v/>
      </c>
      <c r="S22" s="2"/>
      <c r="T22" s="6" t="str">
        <f t="shared" si="8"/>
        <v/>
      </c>
      <c r="U22" s="1" t="str">
        <f t="shared" ref="U22:U27" si="15">IF(S22&gt;0,S22*$AE$12,"")</f>
        <v/>
      </c>
      <c r="V22" s="2">
        <v>3</v>
      </c>
      <c r="W22" s="6" t="str">
        <f t="shared" si="9"/>
        <v>/</v>
      </c>
      <c r="X22" s="1">
        <f t="shared" ref="X22:X27" si="16">IF(V22&gt;0,V22*$AF$12,"")</f>
        <v>33</v>
      </c>
      <c r="Y22" s="35">
        <v>2</v>
      </c>
      <c r="Z22" s="6" t="str">
        <f t="shared" si="12"/>
        <v>/</v>
      </c>
      <c r="AA22" s="1">
        <f t="shared" si="13"/>
        <v>24</v>
      </c>
    </row>
    <row r="23" spans="1:27" ht="15.75" thickBot="1" x14ac:dyDescent="0.3">
      <c r="A23" s="96" t="s">
        <v>185</v>
      </c>
      <c r="B23" s="107" t="s">
        <v>213</v>
      </c>
      <c r="C23" s="20"/>
      <c r="D23" s="9"/>
      <c r="E23" s="62"/>
      <c r="F23" s="127"/>
      <c r="G23" s="13"/>
      <c r="H23" s="9"/>
      <c r="I23" s="15"/>
      <c r="J23" s="8"/>
      <c r="K23" s="8" t="str">
        <f t="shared" si="5"/>
        <v/>
      </c>
      <c r="L23" s="26" t="str">
        <f t="shared" si="10"/>
        <v/>
      </c>
      <c r="M23" s="8"/>
      <c r="N23" s="8" t="str">
        <f t="shared" si="6"/>
        <v/>
      </c>
      <c r="O23" s="26" t="str">
        <f t="shared" si="11"/>
        <v/>
      </c>
      <c r="P23" s="8"/>
      <c r="Q23" s="8" t="str">
        <f t="shared" si="7"/>
        <v/>
      </c>
      <c r="R23" s="26" t="str">
        <f t="shared" si="14"/>
        <v/>
      </c>
      <c r="S23" s="36"/>
      <c r="T23" s="8" t="str">
        <f t="shared" si="8"/>
        <v/>
      </c>
      <c r="U23" s="26" t="str">
        <f t="shared" si="15"/>
        <v/>
      </c>
      <c r="V23" s="36"/>
      <c r="W23" s="8" t="str">
        <f t="shared" si="9"/>
        <v/>
      </c>
      <c r="X23" s="26" t="str">
        <f t="shared" si="16"/>
        <v/>
      </c>
      <c r="Y23" s="8"/>
      <c r="Z23" s="8" t="str">
        <f t="shared" si="12"/>
        <v/>
      </c>
      <c r="AA23" s="26" t="str">
        <f t="shared" si="13"/>
        <v/>
      </c>
    </row>
    <row r="24" spans="1:27" ht="26.25" thickBot="1" x14ac:dyDescent="0.3">
      <c r="A24" s="40" t="s">
        <v>43</v>
      </c>
      <c r="B24" s="47" t="s">
        <v>137</v>
      </c>
      <c r="C24" s="40" t="str">
        <f>"-/3дз/-"</f>
        <v>-/3дз/-</v>
      </c>
      <c r="D24" s="43">
        <f>SUM(D25:D27)</f>
        <v>254</v>
      </c>
      <c r="E24" s="43">
        <f>SUM(E25:E27)</f>
        <v>84</v>
      </c>
      <c r="F24" s="43"/>
      <c r="G24" s="43">
        <f>SUM(G25:G27)</f>
        <v>170</v>
      </c>
      <c r="H24" s="43">
        <f>SUM(H25:H27)</f>
        <v>123</v>
      </c>
      <c r="I24" s="44"/>
      <c r="J24" s="45"/>
      <c r="K24" s="45" t="str">
        <f t="shared" si="5"/>
        <v/>
      </c>
      <c r="L24" s="46" t="str">
        <f t="shared" si="10"/>
        <v/>
      </c>
      <c r="M24" s="45"/>
      <c r="N24" s="45" t="str">
        <f t="shared" si="6"/>
        <v/>
      </c>
      <c r="O24" s="46" t="str">
        <f t="shared" si="11"/>
        <v/>
      </c>
      <c r="P24" s="45"/>
      <c r="Q24" s="45" t="str">
        <f t="shared" si="7"/>
        <v/>
      </c>
      <c r="R24" s="46" t="str">
        <f t="shared" si="14"/>
        <v/>
      </c>
      <c r="S24" s="45"/>
      <c r="T24" s="45" t="str">
        <f t="shared" si="8"/>
        <v/>
      </c>
      <c r="U24" s="46" t="str">
        <f t="shared" si="15"/>
        <v/>
      </c>
      <c r="V24" s="45"/>
      <c r="W24" s="45" t="str">
        <f t="shared" si="9"/>
        <v/>
      </c>
      <c r="X24" s="46" t="str">
        <f t="shared" si="16"/>
        <v/>
      </c>
      <c r="Y24" s="45"/>
      <c r="Z24" s="45" t="str">
        <f t="shared" si="12"/>
        <v/>
      </c>
      <c r="AA24" s="46" t="str">
        <f>IF(Y24&gt;0,Y24*$AG$12,"")</f>
        <v/>
      </c>
    </row>
    <row r="25" spans="1:27" s="86" customFormat="1" x14ac:dyDescent="0.25">
      <c r="A25" s="133" t="s">
        <v>44</v>
      </c>
      <c r="B25" s="134" t="s">
        <v>45</v>
      </c>
      <c r="C25" s="133" t="s">
        <v>24</v>
      </c>
      <c r="D25" s="92">
        <f>SUM(E25:G25)</f>
        <v>77</v>
      </c>
      <c r="E25" s="75">
        <v>26</v>
      </c>
      <c r="F25" s="75"/>
      <c r="G25" s="75">
        <f>SUM(L25,O25,R25,U25,X25,AA25)</f>
        <v>51</v>
      </c>
      <c r="H25" s="75">
        <v>30</v>
      </c>
      <c r="I25" s="135"/>
      <c r="J25" s="113">
        <v>3</v>
      </c>
      <c r="K25" s="113" t="str">
        <f t="shared" si="5"/>
        <v>/</v>
      </c>
      <c r="L25" s="117">
        <f t="shared" si="10"/>
        <v>51</v>
      </c>
      <c r="M25" s="113"/>
      <c r="N25" s="113" t="str">
        <f t="shared" si="6"/>
        <v/>
      </c>
      <c r="O25" s="117" t="str">
        <f t="shared" si="11"/>
        <v/>
      </c>
      <c r="P25" s="113"/>
      <c r="Q25" s="113" t="str">
        <f t="shared" si="7"/>
        <v/>
      </c>
      <c r="R25" s="117" t="str">
        <f t="shared" si="14"/>
        <v/>
      </c>
      <c r="S25" s="113"/>
      <c r="T25" s="113" t="str">
        <f t="shared" si="8"/>
        <v/>
      </c>
      <c r="U25" s="117" t="str">
        <f t="shared" si="15"/>
        <v/>
      </c>
      <c r="V25" s="113"/>
      <c r="W25" s="113" t="str">
        <f t="shared" si="9"/>
        <v/>
      </c>
      <c r="X25" s="117" t="str">
        <f t="shared" si="16"/>
        <v/>
      </c>
      <c r="Y25" s="113"/>
      <c r="Z25" s="113" t="str">
        <f t="shared" si="12"/>
        <v/>
      </c>
      <c r="AA25" s="117" t="str">
        <f>IF(Y25&gt;0,Y25*$AG$12,"")</f>
        <v/>
      </c>
    </row>
    <row r="26" spans="1:27" s="86" customFormat="1" ht="38.25" x14ac:dyDescent="0.25">
      <c r="A26" s="133" t="s">
        <v>46</v>
      </c>
      <c r="B26" s="134" t="s">
        <v>134</v>
      </c>
      <c r="C26" s="133" t="s">
        <v>28</v>
      </c>
      <c r="D26" s="92">
        <f>SUM(E26:G26)</f>
        <v>120</v>
      </c>
      <c r="E26" s="75">
        <v>40</v>
      </c>
      <c r="F26" s="75"/>
      <c r="G26" s="75">
        <f>SUM(L26,O26,R26,U26,X26,AA26)</f>
        <v>80</v>
      </c>
      <c r="H26" s="75">
        <v>68</v>
      </c>
      <c r="I26" s="135"/>
      <c r="J26" s="113"/>
      <c r="K26" s="122" t="str">
        <f t="shared" si="5"/>
        <v/>
      </c>
      <c r="L26" s="117" t="str">
        <f t="shared" si="10"/>
        <v/>
      </c>
      <c r="M26" s="113">
        <v>2</v>
      </c>
      <c r="N26" s="122" t="str">
        <f t="shared" si="6"/>
        <v>/</v>
      </c>
      <c r="O26" s="117">
        <f t="shared" si="11"/>
        <v>38</v>
      </c>
      <c r="P26" s="113">
        <v>3</v>
      </c>
      <c r="Q26" s="122" t="str">
        <f t="shared" si="7"/>
        <v>/</v>
      </c>
      <c r="R26" s="117">
        <f t="shared" si="14"/>
        <v>42</v>
      </c>
      <c r="S26" s="113"/>
      <c r="T26" s="122" t="str">
        <f t="shared" si="8"/>
        <v/>
      </c>
      <c r="U26" s="117" t="str">
        <f t="shared" si="15"/>
        <v/>
      </c>
      <c r="V26" s="113"/>
      <c r="W26" s="122" t="str">
        <f t="shared" si="9"/>
        <v/>
      </c>
      <c r="X26" s="117" t="str">
        <f t="shared" si="16"/>
        <v/>
      </c>
      <c r="Y26" s="113"/>
      <c r="Z26" s="122" t="str">
        <f t="shared" si="12"/>
        <v/>
      </c>
      <c r="AA26" s="117" t="str">
        <f>IF(Y26&gt;0,Y26*$AG$12,"")</f>
        <v/>
      </c>
    </row>
    <row r="27" spans="1:27" s="86" customFormat="1" ht="39" thickBot="1" x14ac:dyDescent="0.3">
      <c r="A27" s="133" t="s">
        <v>99</v>
      </c>
      <c r="B27" s="115" t="s">
        <v>212</v>
      </c>
      <c r="C27" s="133" t="s">
        <v>24</v>
      </c>
      <c r="D27" s="92">
        <f>SUM(E27:G27)</f>
        <v>57</v>
      </c>
      <c r="E27" s="75">
        <v>18</v>
      </c>
      <c r="F27" s="75"/>
      <c r="G27" s="75">
        <f>SUM(L27,O27,R27,U27,X27,AA27)</f>
        <v>39</v>
      </c>
      <c r="H27" s="75">
        <v>25</v>
      </c>
      <c r="I27" s="135"/>
      <c r="J27" s="113"/>
      <c r="K27" s="113"/>
      <c r="L27" s="117"/>
      <c r="M27" s="113"/>
      <c r="N27" s="113"/>
      <c r="O27" s="117"/>
      <c r="P27" s="113"/>
      <c r="Q27" s="122" t="str">
        <f t="shared" si="7"/>
        <v/>
      </c>
      <c r="R27" s="117" t="str">
        <f t="shared" si="14"/>
        <v/>
      </c>
      <c r="S27" s="113">
        <v>3</v>
      </c>
      <c r="T27" s="122" t="str">
        <f t="shared" si="8"/>
        <v>/</v>
      </c>
      <c r="U27" s="117">
        <f t="shared" si="15"/>
        <v>39</v>
      </c>
      <c r="V27" s="113"/>
      <c r="W27" s="122" t="str">
        <f>IF(V27&gt;0,"/","")</f>
        <v/>
      </c>
      <c r="X27" s="117" t="str">
        <f t="shared" si="16"/>
        <v/>
      </c>
      <c r="Y27" s="113"/>
      <c r="Z27" s="113"/>
      <c r="AA27" s="117"/>
    </row>
    <row r="28" spans="1:27" ht="26.25" thickBot="1" x14ac:dyDescent="0.3">
      <c r="A28" s="40" t="s">
        <v>47</v>
      </c>
      <c r="B28" s="41" t="s">
        <v>138</v>
      </c>
      <c r="C28" s="49" t="str">
        <f>"8з/12дз/
16э (4эм)"</f>
        <v>8з/12дз/
16э (4эм)</v>
      </c>
      <c r="D28" s="42">
        <f>SUM(D29,D40)</f>
        <v>3408</v>
      </c>
      <c r="E28" s="42">
        <f>SUM(E29,E40)</f>
        <v>1138</v>
      </c>
      <c r="F28" s="42">
        <v>6</v>
      </c>
      <c r="G28" s="42">
        <f>SUM(G29,G40)</f>
        <v>2270</v>
      </c>
      <c r="H28" s="42">
        <f>SUM(H29,H40)</f>
        <v>914</v>
      </c>
      <c r="I28" s="44"/>
      <c r="J28" s="45"/>
      <c r="K28" s="45"/>
      <c r="L28" s="46"/>
      <c r="M28" s="45"/>
      <c r="N28" s="45"/>
      <c r="O28" s="46"/>
      <c r="P28" s="45"/>
      <c r="Q28" s="45"/>
      <c r="R28" s="46"/>
      <c r="S28" s="45"/>
      <c r="T28" s="45"/>
      <c r="U28" s="46"/>
      <c r="V28" s="45"/>
      <c r="W28" s="45"/>
      <c r="X28" s="46"/>
      <c r="Y28" s="45"/>
      <c r="Z28" s="45"/>
      <c r="AA28" s="46"/>
    </row>
    <row r="29" spans="1:27" ht="15.75" thickBot="1" x14ac:dyDescent="0.3">
      <c r="A29" s="40" t="s">
        <v>48</v>
      </c>
      <c r="B29" s="41" t="s">
        <v>49</v>
      </c>
      <c r="C29" s="40" t="str">
        <f>"1з/5дз/2э"</f>
        <v>1з/5дз/2э</v>
      </c>
      <c r="D29" s="43">
        <f>SUM(D30:D39)</f>
        <v>864</v>
      </c>
      <c r="E29" s="43">
        <f>SUM(E30:E39)</f>
        <v>288</v>
      </c>
      <c r="F29" s="43"/>
      <c r="G29" s="43">
        <f>SUM(G30:G39)</f>
        <v>576</v>
      </c>
      <c r="H29" s="43">
        <f>SUM(H30:H39)</f>
        <v>211</v>
      </c>
      <c r="I29" s="44"/>
      <c r="J29" s="45"/>
      <c r="K29" s="45"/>
      <c r="L29" s="46"/>
      <c r="M29" s="45"/>
      <c r="N29" s="45"/>
      <c r="O29" s="46"/>
      <c r="P29" s="45"/>
      <c r="Q29" s="45"/>
      <c r="R29" s="46"/>
      <c r="S29" s="45"/>
      <c r="T29" s="45"/>
      <c r="U29" s="46"/>
      <c r="V29" s="45"/>
      <c r="W29" s="45"/>
      <c r="X29" s="46"/>
      <c r="Y29" s="45"/>
      <c r="Z29" s="45"/>
      <c r="AA29" s="46"/>
    </row>
    <row r="30" spans="1:27" x14ac:dyDescent="0.25">
      <c r="A30" s="21" t="s">
        <v>50</v>
      </c>
      <c r="B30" s="19" t="s">
        <v>51</v>
      </c>
      <c r="C30" s="21" t="str">
        <f>"-/кэ1"</f>
        <v>-/кэ1</v>
      </c>
      <c r="D30" s="5">
        <f t="shared" ref="D30:D39" si="17">SUM(E30:G30)</f>
        <v>134</v>
      </c>
      <c r="E30" s="3">
        <v>45</v>
      </c>
      <c r="F30" s="131"/>
      <c r="G30" s="13">
        <f t="shared" ref="G30:G39" si="18">SUM(L30,O30,R30,U30,X30,AA30)</f>
        <v>89</v>
      </c>
      <c r="H30" s="3">
        <v>25</v>
      </c>
      <c r="I30" s="16"/>
      <c r="J30" s="8">
        <v>3</v>
      </c>
      <c r="K30" s="37" t="str">
        <f>IF(J30&gt;0,"/","")</f>
        <v>/</v>
      </c>
      <c r="L30" s="1">
        <f>IF(J30&gt;0,J30*$AB$12,"")</f>
        <v>51</v>
      </c>
      <c r="M30" s="8">
        <v>2</v>
      </c>
      <c r="N30" s="37" t="str">
        <f>IF(M30&gt;0,"/","")</f>
        <v>/</v>
      </c>
      <c r="O30" s="26">
        <f>IF(M30&gt;0,M30*$AC$12,"")</f>
        <v>38</v>
      </c>
      <c r="P30" s="8"/>
      <c r="Q30" s="37" t="str">
        <f>IF(P30&gt;0,"/","")</f>
        <v/>
      </c>
      <c r="R30" s="26" t="str">
        <f>IF(P30&gt;0,P30*$AD$12,"")</f>
        <v/>
      </c>
      <c r="S30" s="29"/>
      <c r="T30" s="27" t="str">
        <f>IF(S30&gt;0,"/","")</f>
        <v/>
      </c>
      <c r="U30" s="26" t="str">
        <f>IF(S30&gt;0,S30*$AE$12,"")</f>
        <v/>
      </c>
      <c r="V30" s="8"/>
      <c r="W30" s="27" t="str">
        <f>IF(V30&gt;0,"/","")</f>
        <v/>
      </c>
      <c r="X30" s="26" t="str">
        <f>IF(V30&gt;0,V30*$AF$12,"")</f>
        <v/>
      </c>
      <c r="Y30" s="8"/>
      <c r="Z30" s="37" t="str">
        <f>IF(Y30&gt;0,"/","")</f>
        <v/>
      </c>
      <c r="AA30" s="26" t="str">
        <f>IF(Y30&gt;0,Y30*$AG$12,"")</f>
        <v/>
      </c>
    </row>
    <row r="31" spans="1:27" x14ac:dyDescent="0.25">
      <c r="A31" s="21" t="s">
        <v>52</v>
      </c>
      <c r="B31" s="19" t="s">
        <v>53</v>
      </c>
      <c r="C31" s="21" t="str">
        <f>"-/кэ1"</f>
        <v>-/кэ1</v>
      </c>
      <c r="D31" s="5">
        <f t="shared" si="17"/>
        <v>134</v>
      </c>
      <c r="E31" s="3">
        <v>45</v>
      </c>
      <c r="F31" s="131"/>
      <c r="G31" s="13">
        <f t="shared" si="18"/>
        <v>89</v>
      </c>
      <c r="H31" s="123">
        <v>25</v>
      </c>
      <c r="I31" s="16"/>
      <c r="J31" s="28">
        <v>3</v>
      </c>
      <c r="K31" s="4" t="str">
        <f t="shared" ref="K31:K39" si="19">IF(J31&gt;0,"/","")</f>
        <v>/</v>
      </c>
      <c r="L31" s="23">
        <f t="shared" ref="L31:L39" si="20">IF(J31&gt;0,J31*$AB$12,"")</f>
        <v>51</v>
      </c>
      <c r="M31" s="4">
        <v>2</v>
      </c>
      <c r="N31" s="6" t="str">
        <f t="shared" ref="N31:N39" si="21">IF(M31&gt;0,"/","")</f>
        <v>/</v>
      </c>
      <c r="O31" s="26">
        <f>IF(M31&gt;0,M31*$AC$12,"")</f>
        <v>38</v>
      </c>
      <c r="P31" s="4"/>
      <c r="Q31" s="4" t="str">
        <f t="shared" ref="Q31:Q39" si="22">IF(P31&gt;0,"/","")</f>
        <v/>
      </c>
      <c r="R31" s="26" t="str">
        <f t="shared" ref="R31:R39" si="23">IF(P31&gt;0,P31*$AD$12,"")</f>
        <v/>
      </c>
      <c r="S31" s="4"/>
      <c r="T31" s="8" t="str">
        <f t="shared" ref="T31:T39" si="24">IF(S31&gt;0,"/","")</f>
        <v/>
      </c>
      <c r="U31" s="26" t="str">
        <f t="shared" ref="U31:U39" si="25">IF(S31&gt;0,S31*$AE$12,"")</f>
        <v/>
      </c>
      <c r="V31" s="4"/>
      <c r="W31" s="2" t="str">
        <f t="shared" ref="W31:W39" si="26">IF(V31&gt;0,"/","")</f>
        <v/>
      </c>
      <c r="X31" s="26" t="str">
        <f t="shared" ref="X31:X39" si="27">IF(V31&gt;0,V31*$AF$12,"")</f>
        <v/>
      </c>
      <c r="Y31" s="4"/>
      <c r="Z31" s="6" t="str">
        <f t="shared" ref="Z31:Z39" si="28">IF(Y31&gt;0,"/","")</f>
        <v/>
      </c>
      <c r="AA31" s="26" t="str">
        <f t="shared" ref="AA31:AA39" si="29">IF(Y31&gt;0,Y31*$AG$12,"")</f>
        <v/>
      </c>
    </row>
    <row r="32" spans="1:27" x14ac:dyDescent="0.25">
      <c r="A32" s="64" t="s">
        <v>54</v>
      </c>
      <c r="B32" s="72" t="s">
        <v>55</v>
      </c>
      <c r="C32" s="64" t="str">
        <f>"-/э"</f>
        <v>-/э</v>
      </c>
      <c r="D32" s="67">
        <f t="shared" si="17"/>
        <v>108</v>
      </c>
      <c r="E32" s="63">
        <v>36</v>
      </c>
      <c r="F32" s="32"/>
      <c r="G32" s="32">
        <f t="shared" si="18"/>
        <v>72</v>
      </c>
      <c r="H32" s="123">
        <v>36</v>
      </c>
      <c r="I32" s="34"/>
      <c r="J32" s="6">
        <v>2</v>
      </c>
      <c r="K32" s="2" t="str">
        <f t="shared" si="19"/>
        <v>/</v>
      </c>
      <c r="L32" s="1">
        <f t="shared" si="20"/>
        <v>34</v>
      </c>
      <c r="M32" s="6">
        <v>2</v>
      </c>
      <c r="N32" s="6" t="str">
        <f t="shared" si="21"/>
        <v>/</v>
      </c>
      <c r="O32" s="1">
        <f>IF(M32&gt;0,M32*$AC$12,"")</f>
        <v>38</v>
      </c>
      <c r="P32" s="6"/>
      <c r="Q32" s="6" t="str">
        <f t="shared" si="22"/>
        <v/>
      </c>
      <c r="R32" s="1" t="str">
        <f t="shared" si="23"/>
        <v/>
      </c>
      <c r="S32" s="6"/>
      <c r="T32" s="2" t="str">
        <f t="shared" si="24"/>
        <v/>
      </c>
      <c r="U32" s="1" t="str">
        <f t="shared" si="25"/>
        <v/>
      </c>
      <c r="V32" s="6"/>
      <c r="W32" s="6" t="str">
        <f t="shared" si="26"/>
        <v/>
      </c>
      <c r="X32" s="1" t="str">
        <f t="shared" si="27"/>
        <v/>
      </c>
      <c r="Y32" s="6"/>
      <c r="Z32" s="6" t="str">
        <f t="shared" si="28"/>
        <v/>
      </c>
      <c r="AA32" s="1" t="str">
        <f t="shared" si="29"/>
        <v/>
      </c>
    </row>
    <row r="33" spans="1:34" ht="25.5" x14ac:dyDescent="0.25">
      <c r="A33" s="21" t="s">
        <v>56</v>
      </c>
      <c r="B33" s="19" t="s">
        <v>57</v>
      </c>
      <c r="C33" s="21" t="str">
        <f>"дз"</f>
        <v>дз</v>
      </c>
      <c r="D33" s="5">
        <f t="shared" si="17"/>
        <v>54</v>
      </c>
      <c r="E33" s="74">
        <v>18</v>
      </c>
      <c r="F33" s="74"/>
      <c r="G33" s="74">
        <f t="shared" si="18"/>
        <v>36</v>
      </c>
      <c r="H33" s="123">
        <v>6</v>
      </c>
      <c r="I33" s="89"/>
      <c r="J33" s="4"/>
      <c r="K33" s="4" t="str">
        <f t="shared" si="19"/>
        <v/>
      </c>
      <c r="L33" s="23" t="str">
        <f t="shared" si="20"/>
        <v/>
      </c>
      <c r="M33" s="4"/>
      <c r="N33" s="4" t="str">
        <f t="shared" si="21"/>
        <v/>
      </c>
      <c r="O33" s="23" t="str">
        <f t="shared" ref="O33:O41" si="30">IF(M33&gt;0,M33*$AB$12,"")</f>
        <v/>
      </c>
      <c r="P33" s="28"/>
      <c r="Q33" s="4" t="str">
        <f t="shared" si="22"/>
        <v/>
      </c>
      <c r="R33" s="23" t="str">
        <f t="shared" si="23"/>
        <v/>
      </c>
      <c r="S33" s="4"/>
      <c r="T33" s="4" t="str">
        <f t="shared" si="24"/>
        <v/>
      </c>
      <c r="U33" s="23" t="str">
        <f t="shared" si="25"/>
        <v/>
      </c>
      <c r="V33" s="4"/>
      <c r="W33" s="4" t="str">
        <f t="shared" si="26"/>
        <v/>
      </c>
      <c r="X33" s="23" t="str">
        <f t="shared" si="27"/>
        <v/>
      </c>
      <c r="Y33" s="4">
        <v>3</v>
      </c>
      <c r="Z33" s="4" t="str">
        <f t="shared" si="28"/>
        <v>/</v>
      </c>
      <c r="AA33" s="23">
        <f t="shared" si="29"/>
        <v>36</v>
      </c>
    </row>
    <row r="34" spans="1:34" x14ac:dyDescent="0.25">
      <c r="A34" s="21" t="s">
        <v>58</v>
      </c>
      <c r="B34" s="19" t="s">
        <v>59</v>
      </c>
      <c r="C34" s="21" t="s">
        <v>60</v>
      </c>
      <c r="D34" s="5">
        <f t="shared" si="17"/>
        <v>100</v>
      </c>
      <c r="E34" s="74">
        <v>33</v>
      </c>
      <c r="F34" s="75"/>
      <c r="G34" s="75">
        <f t="shared" si="18"/>
        <v>67</v>
      </c>
      <c r="H34" s="123">
        <v>47</v>
      </c>
      <c r="I34" s="89"/>
      <c r="J34" s="28"/>
      <c r="K34" s="4" t="str">
        <f t="shared" si="19"/>
        <v/>
      </c>
      <c r="L34" s="23" t="str">
        <f t="shared" si="20"/>
        <v/>
      </c>
      <c r="M34" s="4"/>
      <c r="N34" s="4" t="str">
        <f t="shared" si="21"/>
        <v/>
      </c>
      <c r="O34" s="23" t="str">
        <f t="shared" si="30"/>
        <v/>
      </c>
      <c r="P34" s="4">
        <v>2</v>
      </c>
      <c r="Q34" s="4" t="str">
        <f t="shared" si="22"/>
        <v>/</v>
      </c>
      <c r="R34" s="23">
        <f t="shared" si="23"/>
        <v>28</v>
      </c>
      <c r="S34" s="4">
        <v>3</v>
      </c>
      <c r="T34" s="4" t="str">
        <f t="shared" si="24"/>
        <v>/</v>
      </c>
      <c r="U34" s="23">
        <f t="shared" si="25"/>
        <v>39</v>
      </c>
      <c r="V34" s="4"/>
      <c r="W34" s="4" t="str">
        <f t="shared" si="26"/>
        <v/>
      </c>
      <c r="X34" s="23" t="str">
        <f t="shared" si="27"/>
        <v/>
      </c>
      <c r="Y34" s="4"/>
      <c r="Z34" s="4" t="str">
        <f t="shared" si="28"/>
        <v/>
      </c>
      <c r="AA34" s="23" t="str">
        <f t="shared" si="29"/>
        <v/>
      </c>
    </row>
    <row r="35" spans="1:34" x14ac:dyDescent="0.25">
      <c r="A35" s="96" t="s">
        <v>100</v>
      </c>
      <c r="B35" s="132" t="s">
        <v>186</v>
      </c>
      <c r="C35" s="20" t="str">
        <f>"дз"</f>
        <v>дз</v>
      </c>
      <c r="D35" s="7">
        <f t="shared" si="17"/>
        <v>51</v>
      </c>
      <c r="E35" s="90">
        <v>17</v>
      </c>
      <c r="F35" s="74"/>
      <c r="G35" s="75">
        <f t="shared" si="18"/>
        <v>34</v>
      </c>
      <c r="H35" s="123">
        <v>34</v>
      </c>
      <c r="I35" s="91"/>
      <c r="J35" s="8">
        <v>2</v>
      </c>
      <c r="K35" s="8" t="str">
        <f t="shared" si="19"/>
        <v>/</v>
      </c>
      <c r="L35" s="26">
        <f t="shared" si="20"/>
        <v>34</v>
      </c>
      <c r="M35" s="8"/>
      <c r="N35" s="8" t="str">
        <f t="shared" si="21"/>
        <v/>
      </c>
      <c r="O35" s="26" t="str">
        <f>IF(M35&gt;0,M35*$AB$12,"")</f>
        <v/>
      </c>
      <c r="P35" s="8"/>
      <c r="Q35" s="8" t="str">
        <f t="shared" si="22"/>
        <v/>
      </c>
      <c r="R35" s="26" t="str">
        <f t="shared" si="23"/>
        <v/>
      </c>
      <c r="S35" s="8"/>
      <c r="T35" s="8" t="str">
        <f t="shared" si="24"/>
        <v/>
      </c>
      <c r="U35" s="26" t="str">
        <f t="shared" si="25"/>
        <v/>
      </c>
      <c r="V35" s="8"/>
      <c r="W35" s="8" t="str">
        <f t="shared" si="26"/>
        <v/>
      </c>
      <c r="X35" s="26" t="str">
        <f t="shared" si="27"/>
        <v/>
      </c>
      <c r="Y35" s="8"/>
      <c r="Z35" s="8" t="str">
        <f t="shared" si="28"/>
        <v/>
      </c>
      <c r="AA35" s="26" t="str">
        <f t="shared" si="29"/>
        <v/>
      </c>
    </row>
    <row r="36" spans="1:34" ht="25.5" x14ac:dyDescent="0.25">
      <c r="A36" s="96" t="s">
        <v>142</v>
      </c>
      <c r="B36" s="97" t="s">
        <v>133</v>
      </c>
      <c r="C36" s="21" t="s">
        <v>24</v>
      </c>
      <c r="D36" s="5">
        <f t="shared" si="17"/>
        <v>63</v>
      </c>
      <c r="E36" s="74">
        <v>21</v>
      </c>
      <c r="F36" s="75"/>
      <c r="G36" s="75">
        <f t="shared" si="18"/>
        <v>42</v>
      </c>
      <c r="H36" s="123">
        <v>15</v>
      </c>
      <c r="I36" s="89"/>
      <c r="J36" s="8"/>
      <c r="K36" s="8" t="str">
        <f t="shared" si="19"/>
        <v/>
      </c>
      <c r="L36" s="26" t="str">
        <f t="shared" si="20"/>
        <v/>
      </c>
      <c r="M36" s="8"/>
      <c r="N36" s="8" t="str">
        <f t="shared" si="21"/>
        <v/>
      </c>
      <c r="O36" s="26" t="str">
        <f>IF(M36&gt;0,M36*$AB$12,"")</f>
        <v/>
      </c>
      <c r="P36" s="8">
        <v>3</v>
      </c>
      <c r="Q36" s="8" t="str">
        <f t="shared" si="22"/>
        <v>/</v>
      </c>
      <c r="R36" s="26">
        <f t="shared" si="23"/>
        <v>42</v>
      </c>
      <c r="S36" s="8"/>
      <c r="T36" s="8" t="str">
        <f t="shared" si="24"/>
        <v/>
      </c>
      <c r="U36" s="26" t="str">
        <f t="shared" si="25"/>
        <v/>
      </c>
      <c r="V36" s="8"/>
      <c r="W36" s="8" t="str">
        <f t="shared" si="26"/>
        <v/>
      </c>
      <c r="X36" s="26" t="str">
        <f t="shared" si="27"/>
        <v/>
      </c>
      <c r="Y36" s="8"/>
      <c r="Z36" s="8" t="str">
        <f t="shared" si="28"/>
        <v/>
      </c>
      <c r="AA36" s="26" t="str">
        <f t="shared" si="29"/>
        <v/>
      </c>
    </row>
    <row r="37" spans="1:34" ht="25.5" x14ac:dyDescent="0.25">
      <c r="A37" s="96" t="s">
        <v>101</v>
      </c>
      <c r="B37" s="97" t="s">
        <v>141</v>
      </c>
      <c r="C37" s="21" t="s">
        <v>24</v>
      </c>
      <c r="D37" s="5">
        <f t="shared" ref="D37" si="31">SUM(E37:G37)</f>
        <v>58</v>
      </c>
      <c r="E37" s="74">
        <v>19</v>
      </c>
      <c r="F37" s="75"/>
      <c r="G37" s="75">
        <f t="shared" ref="G37" si="32">SUM(L37,O37,R37,U37,X37,AA37)</f>
        <v>39</v>
      </c>
      <c r="H37" s="74" t="s">
        <v>25</v>
      </c>
      <c r="I37" s="89"/>
      <c r="J37" s="145"/>
      <c r="K37" s="146" t="str">
        <f t="shared" ref="K37" si="33">IF(J37&gt;0,"/","")</f>
        <v/>
      </c>
      <c r="L37" s="147" t="str">
        <f t="shared" ref="L37" si="34">IF(J37&gt;0,J37*$AB$12,"")</f>
        <v/>
      </c>
      <c r="M37" s="146"/>
      <c r="N37" s="146" t="str">
        <f t="shared" ref="N37" si="35">IF(M37&gt;0,"/","")</f>
        <v/>
      </c>
      <c r="O37" s="147" t="str">
        <f>IF(M37&gt;0,M37*$AB$12,"")</f>
        <v/>
      </c>
      <c r="P37" s="146"/>
      <c r="Q37" s="146" t="str">
        <f t="shared" ref="Q37" si="36">IF(P37&gt;0,"/","")</f>
        <v/>
      </c>
      <c r="R37" s="147" t="str">
        <f t="shared" ref="R37" si="37">IF(P37&gt;0,P37*$AD$12,"")</f>
        <v/>
      </c>
      <c r="S37" s="146">
        <v>3</v>
      </c>
      <c r="T37" s="146" t="str">
        <f t="shared" ref="T37" si="38">IF(S37&gt;0,"/","")</f>
        <v>/</v>
      </c>
      <c r="U37" s="147">
        <f t="shared" ref="U37" si="39">IF(S37&gt;0,S37*$AE$12,"")</f>
        <v>39</v>
      </c>
      <c r="V37" s="146"/>
      <c r="W37" s="146" t="str">
        <f t="shared" ref="W37" si="40">IF(V37&gt;0,"/","")</f>
        <v/>
      </c>
      <c r="X37" s="147" t="str">
        <f t="shared" ref="X37" si="41">IF(V37&gt;0,V37*$AF$12,"")</f>
        <v/>
      </c>
      <c r="Y37" s="146"/>
      <c r="Z37" s="146" t="str">
        <f t="shared" ref="Z37" si="42">IF(Y37&gt;0,"/","")</f>
        <v/>
      </c>
      <c r="AA37" s="147" t="str">
        <f t="shared" ref="AA37" si="43">IF(Y37&gt;0,Y37*$AG$12,"")</f>
        <v/>
      </c>
    </row>
    <row r="38" spans="1:34" ht="25.5" x14ac:dyDescent="0.25">
      <c r="A38" s="96" t="s">
        <v>201</v>
      </c>
      <c r="B38" s="97" t="s">
        <v>203</v>
      </c>
      <c r="C38" s="21" t="s">
        <v>205</v>
      </c>
      <c r="D38" s="5">
        <f t="shared" ref="D38" si="44">SUM(E38:G38)</f>
        <v>90</v>
      </c>
      <c r="E38" s="74">
        <v>30</v>
      </c>
      <c r="F38" s="75"/>
      <c r="G38" s="75">
        <f t="shared" ref="G38" si="45">SUM(L38,O38,R38,U38,X38,AA38)</f>
        <v>60</v>
      </c>
      <c r="H38" s="74">
        <v>15</v>
      </c>
      <c r="I38" s="89"/>
      <c r="J38" s="148"/>
      <c r="K38" s="148" t="str">
        <f t="shared" ref="K38" si="46">IF(J38&gt;0,"/","")</f>
        <v/>
      </c>
      <c r="L38" s="149" t="str">
        <f t="shared" ref="L38" si="47">IF(J38&gt;0,J38*$AB$12,"")</f>
        <v/>
      </c>
      <c r="M38" s="148"/>
      <c r="N38" s="148" t="str">
        <f t="shared" ref="N38" si="48">IF(M38&gt;0,"/","")</f>
        <v/>
      </c>
      <c r="O38" s="149" t="str">
        <f t="shared" ref="O38" si="49">IF(M38&gt;0,M38*$AB$12,"")</f>
        <v/>
      </c>
      <c r="P38" s="148"/>
      <c r="Q38" s="148" t="str">
        <f t="shared" ref="Q38" si="50">IF(P38&gt;0,"/","")</f>
        <v/>
      </c>
      <c r="R38" s="149" t="str">
        <f t="shared" ref="R38" si="51">IF(P38&gt;0,P38*$AD$12,"")</f>
        <v/>
      </c>
      <c r="S38" s="148"/>
      <c r="T38" s="148" t="str">
        <f t="shared" ref="T38" si="52">IF(S38&gt;0,"/","")</f>
        <v/>
      </c>
      <c r="U38" s="149" t="str">
        <f t="shared" ref="U38" si="53">IF(S38&gt;0,S38*$AE$12,"")</f>
        <v/>
      </c>
      <c r="V38" s="148"/>
      <c r="W38" s="148" t="str">
        <f t="shared" ref="W38" si="54">IF(V38&gt;0,"/","")</f>
        <v/>
      </c>
      <c r="X38" s="149" t="str">
        <f t="shared" ref="X38" si="55">IF(V38&gt;0,V38*$AF$12,"")</f>
        <v/>
      </c>
      <c r="Y38" s="148">
        <v>5</v>
      </c>
      <c r="Z38" s="148" t="str">
        <f t="shared" ref="Z38" si="56">IF(Y38&gt;0,"/","")</f>
        <v>/</v>
      </c>
      <c r="AA38" s="149">
        <f t="shared" ref="AA38" si="57">IF(Y38&gt;0,Y38*$AG$12,"")</f>
        <v>60</v>
      </c>
    </row>
    <row r="39" spans="1:34" x14ac:dyDescent="0.25">
      <c r="A39" s="96" t="s">
        <v>202</v>
      </c>
      <c r="B39" s="97" t="s">
        <v>204</v>
      </c>
      <c r="C39" s="21" t="s">
        <v>205</v>
      </c>
      <c r="D39" s="5">
        <f t="shared" si="17"/>
        <v>72</v>
      </c>
      <c r="E39" s="74">
        <v>24</v>
      </c>
      <c r="F39" s="75"/>
      <c r="G39" s="75">
        <f t="shared" si="18"/>
        <v>48</v>
      </c>
      <c r="H39" s="74">
        <v>8</v>
      </c>
      <c r="I39" s="89"/>
      <c r="J39" s="28"/>
      <c r="K39" s="4" t="str">
        <f t="shared" si="19"/>
        <v/>
      </c>
      <c r="L39" s="23" t="str">
        <f t="shared" si="20"/>
        <v/>
      </c>
      <c r="M39" s="4"/>
      <c r="N39" s="4" t="str">
        <f t="shared" si="21"/>
        <v/>
      </c>
      <c r="O39" s="23" t="str">
        <f>IF(M39&gt;0,M39*$AB$12,"")</f>
        <v/>
      </c>
      <c r="P39" s="4"/>
      <c r="Q39" s="4" t="str">
        <f t="shared" si="22"/>
        <v/>
      </c>
      <c r="R39" s="23" t="str">
        <f t="shared" si="23"/>
        <v/>
      </c>
      <c r="S39" s="4"/>
      <c r="T39" s="4" t="str">
        <f t="shared" si="24"/>
        <v/>
      </c>
      <c r="U39" s="23" t="str">
        <f t="shared" si="25"/>
        <v/>
      </c>
      <c r="V39" s="4"/>
      <c r="W39" s="4" t="str">
        <f t="shared" si="26"/>
        <v/>
      </c>
      <c r="X39" s="23" t="str">
        <f t="shared" si="27"/>
        <v/>
      </c>
      <c r="Y39" s="4">
        <v>4</v>
      </c>
      <c r="Z39" s="4" t="str">
        <f t="shared" si="28"/>
        <v>/</v>
      </c>
      <c r="AA39" s="23">
        <f t="shared" si="29"/>
        <v>48</v>
      </c>
    </row>
    <row r="40" spans="1:34" s="39" customFormat="1" ht="25.5" x14ac:dyDescent="0.25">
      <c r="A40" s="50" t="s">
        <v>61</v>
      </c>
      <c r="B40" s="51" t="s">
        <v>62</v>
      </c>
      <c r="C40" s="50" t="str">
        <f>"7з/7дз/13э (3эм)"</f>
        <v>7з/7дз/13э (3эм)</v>
      </c>
      <c r="D40" s="52">
        <f>SUM(D41,D59,D67,D74,D81)</f>
        <v>2544</v>
      </c>
      <c r="E40" s="52">
        <f>SUM(E41,E59,E67,E74,E81)</f>
        <v>850</v>
      </c>
      <c r="F40" s="52"/>
      <c r="G40" s="52">
        <f>SUM(G41,G59,G67,G74,G81)</f>
        <v>1694</v>
      </c>
      <c r="H40" s="52">
        <f>SUM(H41,H59,H67,H74,H81)</f>
        <v>703</v>
      </c>
      <c r="I40" s="54"/>
      <c r="J40" s="55"/>
      <c r="K40" s="56" t="str">
        <f>IF(J40&gt;0,"/","")</f>
        <v/>
      </c>
      <c r="L40" s="57" t="str">
        <f>IF(J40&gt;0,J40*$AB$12,"")</f>
        <v/>
      </c>
      <c r="M40" s="55"/>
      <c r="N40" s="56" t="str">
        <f>IF(M40&gt;0,"/","")</f>
        <v/>
      </c>
      <c r="O40" s="57" t="str">
        <f t="shared" si="30"/>
        <v/>
      </c>
      <c r="P40" s="55"/>
      <c r="Q40" s="56" t="str">
        <f>IF(P40&gt;0,"/","")</f>
        <v/>
      </c>
      <c r="R40" s="57" t="str">
        <f t="shared" ref="R40:R50" si="58">IF(P40&gt;0,P40*$AD$12,"")</f>
        <v/>
      </c>
      <c r="S40" s="56"/>
      <c r="T40" s="56" t="str">
        <f>IF(S40&gt;0,"/","")</f>
        <v/>
      </c>
      <c r="U40" s="57" t="str">
        <f>IF(S40&gt;0,S40*$AE$12,"")</f>
        <v/>
      </c>
      <c r="V40" s="56"/>
      <c r="W40" s="56" t="str">
        <f>IF(V40&gt;0,"/","")</f>
        <v/>
      </c>
      <c r="X40" s="57" t="str">
        <f>IF(V40&gt;0,V40*$AF$12,"")</f>
        <v/>
      </c>
      <c r="Y40" s="56"/>
      <c r="Z40" s="56" t="str">
        <f>IF(Y40&gt;0,"/","")</f>
        <v/>
      </c>
      <c r="AA40" s="57" t="str">
        <f t="shared" ref="AA40:AA52" si="59">IF(Y40&gt;0,Y40*$AG$12,"")</f>
        <v/>
      </c>
      <c r="AH40" s="87"/>
    </row>
    <row r="41" spans="1:34" s="39" customFormat="1" ht="25.5" x14ac:dyDescent="0.25">
      <c r="A41" s="50" t="s">
        <v>63</v>
      </c>
      <c r="B41" s="51" t="s">
        <v>64</v>
      </c>
      <c r="C41" s="50" t="str">
        <f>"4з/3дз/9э (1эмк1)"</f>
        <v>4з/3дз/9э (1эмк1)</v>
      </c>
      <c r="D41" s="52">
        <f>SUM(D42:D51)</f>
        <v>2086</v>
      </c>
      <c r="E41" s="52">
        <f t="shared" ref="E41:H41" si="60">SUM(E42:E51)</f>
        <v>698</v>
      </c>
      <c r="F41" s="52"/>
      <c r="G41" s="52">
        <f t="shared" si="60"/>
        <v>1388</v>
      </c>
      <c r="H41" s="52">
        <f t="shared" si="60"/>
        <v>559</v>
      </c>
      <c r="I41" s="54"/>
      <c r="J41" s="55"/>
      <c r="K41" s="56" t="str">
        <f>IF(J41&gt;0,"/","")</f>
        <v/>
      </c>
      <c r="L41" s="57" t="str">
        <f>IF(J41&gt;0,J41*$AB$12,"")</f>
        <v/>
      </c>
      <c r="M41" s="55"/>
      <c r="N41" s="56" t="str">
        <f>IF(M41&gt;0,"/","")</f>
        <v/>
      </c>
      <c r="O41" s="57" t="str">
        <f t="shared" si="30"/>
        <v/>
      </c>
      <c r="P41" s="55"/>
      <c r="Q41" s="56" t="str">
        <f>IF(P41&gt;0,"/","")</f>
        <v/>
      </c>
      <c r="R41" s="57" t="str">
        <f t="shared" si="58"/>
        <v/>
      </c>
      <c r="S41" s="56"/>
      <c r="T41" s="56" t="str">
        <f>IF(S41&gt;0,"/","")</f>
        <v/>
      </c>
      <c r="U41" s="57" t="str">
        <f>IF(S41&gt;0,S41*$AE$12,"")</f>
        <v/>
      </c>
      <c r="V41" s="56"/>
      <c r="W41" s="56" t="str">
        <f>IF(V41&gt;0,"/","")</f>
        <v/>
      </c>
      <c r="X41" s="57" t="str">
        <f>IF(V41&gt;0,V41*$AF$12,"")</f>
        <v/>
      </c>
      <c r="Y41" s="56"/>
      <c r="Z41" s="56" t="s">
        <v>105</v>
      </c>
      <c r="AA41" s="57" t="str">
        <f t="shared" si="59"/>
        <v/>
      </c>
      <c r="AH41" s="87"/>
    </row>
    <row r="42" spans="1:34" ht="25.5" x14ac:dyDescent="0.25">
      <c r="A42" s="21" t="s">
        <v>65</v>
      </c>
      <c r="B42" s="18" t="s">
        <v>66</v>
      </c>
      <c r="C42" s="20" t="str">
        <f>"-/з/-/э"</f>
        <v>-/з/-/э</v>
      </c>
      <c r="D42" s="92">
        <f t="shared" ref="D42:D50" si="61">SUM(E42:G42)</f>
        <v>238</v>
      </c>
      <c r="E42" s="75">
        <v>79</v>
      </c>
      <c r="F42" s="75"/>
      <c r="G42" s="75">
        <f t="shared" ref="G42:G49" si="62">SUM(L42,O42,R42,U42,X42,AA42)</f>
        <v>159</v>
      </c>
      <c r="H42" s="75">
        <v>61</v>
      </c>
      <c r="I42" s="15"/>
      <c r="J42" s="4">
        <v>2</v>
      </c>
      <c r="K42" s="8" t="str">
        <f t="shared" ref="K42:K109" si="63">IF(J42&gt;0,"/","")</f>
        <v>/</v>
      </c>
      <c r="L42" s="26">
        <f t="shared" ref="L42:L109" si="64">IF(J42&gt;0,J42*$AB$12,"")</f>
        <v>34</v>
      </c>
      <c r="M42" s="4">
        <v>3</v>
      </c>
      <c r="N42" s="8" t="str">
        <f t="shared" ref="N42:N109" si="65">IF(M42&gt;0,"/","")</f>
        <v>/</v>
      </c>
      <c r="O42" s="26">
        <f t="shared" ref="O42:O49" si="66">IF(M42&gt;0,M42*$AC$12,"")</f>
        <v>57</v>
      </c>
      <c r="P42" s="4">
        <v>3</v>
      </c>
      <c r="Q42" s="8" t="str">
        <f t="shared" ref="Q42:Q109" si="67">IF(P42&gt;0,"/","")</f>
        <v>/</v>
      </c>
      <c r="R42" s="26">
        <f t="shared" si="58"/>
        <v>42</v>
      </c>
      <c r="S42" s="8">
        <v>2</v>
      </c>
      <c r="T42" s="8" t="str">
        <f t="shared" ref="T42:T109" si="68">IF(S42&gt;0,"/","")</f>
        <v>/</v>
      </c>
      <c r="U42" s="26">
        <f t="shared" ref="U42:U109" si="69">IF(S42&gt;0,S42*$AE$12,"")</f>
        <v>26</v>
      </c>
      <c r="V42" s="8"/>
      <c r="W42" s="8" t="str">
        <f t="shared" ref="W42:W109" si="70">IF(V42&gt;0,"/","")</f>
        <v/>
      </c>
      <c r="X42" s="26" t="str">
        <f t="shared" ref="X42:X109" si="71">IF(V42&gt;0,V42*$AF$12,"")</f>
        <v/>
      </c>
      <c r="Y42" s="8"/>
      <c r="Z42" s="8" t="str">
        <f t="shared" ref="Z42:Z109" si="72">IF(Y42&gt;0,"/","")</f>
        <v/>
      </c>
      <c r="AA42" s="26" t="str">
        <f t="shared" si="59"/>
        <v/>
      </c>
    </row>
    <row r="43" spans="1:34" x14ac:dyDescent="0.25">
      <c r="A43" s="21" t="s">
        <v>67</v>
      </c>
      <c r="B43" s="19" t="s">
        <v>68</v>
      </c>
      <c r="C43" s="21" t="str">
        <f>"з/-/-/-/-/э"</f>
        <v>з/-/-/-/-/э</v>
      </c>
      <c r="D43" s="93">
        <f t="shared" si="61"/>
        <v>401</v>
      </c>
      <c r="E43" s="74">
        <v>134</v>
      </c>
      <c r="F43" s="75"/>
      <c r="G43" s="75">
        <f t="shared" si="62"/>
        <v>267</v>
      </c>
      <c r="H43" s="75">
        <v>77</v>
      </c>
      <c r="I43" s="16"/>
      <c r="J43" s="4">
        <v>4</v>
      </c>
      <c r="K43" s="8" t="str">
        <f t="shared" si="63"/>
        <v>/</v>
      </c>
      <c r="L43" s="26">
        <f t="shared" si="64"/>
        <v>68</v>
      </c>
      <c r="M43" s="4">
        <v>2</v>
      </c>
      <c r="N43" s="8" t="str">
        <f t="shared" si="65"/>
        <v>/</v>
      </c>
      <c r="O43" s="26">
        <f t="shared" si="66"/>
        <v>38</v>
      </c>
      <c r="P43" s="4">
        <v>3</v>
      </c>
      <c r="Q43" s="8" t="str">
        <f t="shared" si="67"/>
        <v>/</v>
      </c>
      <c r="R43" s="26">
        <f t="shared" si="58"/>
        <v>42</v>
      </c>
      <c r="S43" s="8">
        <v>3</v>
      </c>
      <c r="T43" s="8" t="str">
        <f t="shared" si="68"/>
        <v>/</v>
      </c>
      <c r="U43" s="26">
        <f t="shared" si="69"/>
        <v>39</v>
      </c>
      <c r="V43" s="8">
        <v>4</v>
      </c>
      <c r="W43" s="8" t="str">
        <f t="shared" si="70"/>
        <v>/</v>
      </c>
      <c r="X43" s="26">
        <f t="shared" si="71"/>
        <v>44</v>
      </c>
      <c r="Y43" s="8">
        <v>3</v>
      </c>
      <c r="Z43" s="8" t="str">
        <f t="shared" si="72"/>
        <v>/</v>
      </c>
      <c r="AA43" s="26">
        <f t="shared" si="59"/>
        <v>36</v>
      </c>
    </row>
    <row r="44" spans="1:34" ht="25.5" x14ac:dyDescent="0.25">
      <c r="A44" s="21" t="s">
        <v>69</v>
      </c>
      <c r="B44" s="19" t="s">
        <v>70</v>
      </c>
      <c r="C44" s="21" t="str">
        <f>"-/-/э"</f>
        <v>-/-/э</v>
      </c>
      <c r="D44" s="93">
        <f t="shared" si="61"/>
        <v>178</v>
      </c>
      <c r="E44" s="74">
        <v>59</v>
      </c>
      <c r="F44" s="75"/>
      <c r="G44" s="75">
        <f t="shared" si="62"/>
        <v>119</v>
      </c>
      <c r="H44" s="74">
        <v>63</v>
      </c>
      <c r="I44" s="16"/>
      <c r="J44" s="4"/>
      <c r="K44" s="8" t="str">
        <f t="shared" si="63"/>
        <v/>
      </c>
      <c r="L44" s="26" t="str">
        <f t="shared" si="64"/>
        <v/>
      </c>
      <c r="M44" s="4">
        <v>2</v>
      </c>
      <c r="N44" s="8" t="str">
        <f t="shared" si="65"/>
        <v>/</v>
      </c>
      <c r="O44" s="26">
        <f t="shared" si="66"/>
        <v>38</v>
      </c>
      <c r="P44" s="4">
        <v>3</v>
      </c>
      <c r="Q44" s="8" t="str">
        <f t="shared" si="67"/>
        <v>/</v>
      </c>
      <c r="R44" s="26">
        <f t="shared" si="58"/>
        <v>42</v>
      </c>
      <c r="S44" s="8">
        <v>3</v>
      </c>
      <c r="T44" s="8" t="str">
        <f t="shared" si="68"/>
        <v>/</v>
      </c>
      <c r="U44" s="26">
        <f t="shared" si="69"/>
        <v>39</v>
      </c>
      <c r="V44" s="8"/>
      <c r="W44" s="8" t="str">
        <f t="shared" si="70"/>
        <v/>
      </c>
      <c r="X44" s="26" t="str">
        <f t="shared" si="71"/>
        <v/>
      </c>
      <c r="Y44" s="8"/>
      <c r="Z44" s="8" t="str">
        <f t="shared" si="72"/>
        <v/>
      </c>
      <c r="AA44" s="26" t="str">
        <f t="shared" si="59"/>
        <v/>
      </c>
    </row>
    <row r="45" spans="1:34" ht="25.5" x14ac:dyDescent="0.25">
      <c r="A45" s="21" t="s">
        <v>71</v>
      </c>
      <c r="B45" s="19" t="s">
        <v>72</v>
      </c>
      <c r="C45" s="21" t="str">
        <f>"-/-/-/-/э"</f>
        <v>-/-/-/-/э</v>
      </c>
      <c r="D45" s="93">
        <f t="shared" si="61"/>
        <v>339</v>
      </c>
      <c r="E45" s="74">
        <v>114</v>
      </c>
      <c r="F45" s="75"/>
      <c r="G45" s="75">
        <f t="shared" si="62"/>
        <v>225</v>
      </c>
      <c r="H45" s="74">
        <v>87</v>
      </c>
      <c r="I45" s="16"/>
      <c r="J45" s="4"/>
      <c r="K45" s="8" t="str">
        <f t="shared" si="63"/>
        <v/>
      </c>
      <c r="L45" s="26" t="str">
        <f t="shared" si="64"/>
        <v/>
      </c>
      <c r="M45" s="4">
        <v>4</v>
      </c>
      <c r="N45" s="8" t="str">
        <f t="shared" si="65"/>
        <v>/</v>
      </c>
      <c r="O45" s="26">
        <f t="shared" si="66"/>
        <v>76</v>
      </c>
      <c r="P45" s="4">
        <v>3</v>
      </c>
      <c r="Q45" s="8" t="str">
        <f t="shared" si="67"/>
        <v>/</v>
      </c>
      <c r="R45" s="26">
        <f t="shared" si="58"/>
        <v>42</v>
      </c>
      <c r="S45" s="8">
        <v>3</v>
      </c>
      <c r="T45" s="8" t="str">
        <f t="shared" si="68"/>
        <v>/</v>
      </c>
      <c r="U45" s="26">
        <f t="shared" si="69"/>
        <v>39</v>
      </c>
      <c r="V45" s="8">
        <v>4</v>
      </c>
      <c r="W45" s="8" t="str">
        <f t="shared" si="70"/>
        <v>/</v>
      </c>
      <c r="X45" s="26">
        <f t="shared" si="71"/>
        <v>44</v>
      </c>
      <c r="Y45" s="8">
        <v>2</v>
      </c>
      <c r="Z45" s="8" t="str">
        <f t="shared" si="72"/>
        <v>/</v>
      </c>
      <c r="AA45" s="26">
        <f t="shared" si="59"/>
        <v>24</v>
      </c>
    </row>
    <row r="46" spans="1:34" x14ac:dyDescent="0.25">
      <c r="A46" s="21" t="s">
        <v>73</v>
      </c>
      <c r="B46" s="19" t="s">
        <v>74</v>
      </c>
      <c r="C46" s="21" t="str">
        <f>"-/-/-/э"</f>
        <v>-/-/-/э</v>
      </c>
      <c r="D46" s="93">
        <f t="shared" si="61"/>
        <v>278</v>
      </c>
      <c r="E46" s="74">
        <v>93</v>
      </c>
      <c r="F46" s="75"/>
      <c r="G46" s="75">
        <f t="shared" si="62"/>
        <v>185</v>
      </c>
      <c r="H46" s="74">
        <v>73</v>
      </c>
      <c r="I46" s="16"/>
      <c r="J46" s="4">
        <v>3</v>
      </c>
      <c r="K46" s="8" t="str">
        <f t="shared" si="63"/>
        <v>/</v>
      </c>
      <c r="L46" s="26">
        <f t="shared" si="64"/>
        <v>51</v>
      </c>
      <c r="M46" s="4">
        <v>2</v>
      </c>
      <c r="N46" s="8" t="str">
        <f t="shared" si="65"/>
        <v>/</v>
      </c>
      <c r="O46" s="26">
        <f t="shared" si="66"/>
        <v>38</v>
      </c>
      <c r="P46" s="4">
        <v>5</v>
      </c>
      <c r="Q46" s="8" t="str">
        <f t="shared" si="67"/>
        <v>/</v>
      </c>
      <c r="R46" s="26">
        <f t="shared" si="58"/>
        <v>70</v>
      </c>
      <c r="S46" s="8">
        <v>2</v>
      </c>
      <c r="T46" s="8" t="str">
        <f t="shared" si="68"/>
        <v>/</v>
      </c>
      <c r="U46" s="26">
        <f t="shared" si="69"/>
        <v>26</v>
      </c>
      <c r="V46" s="8"/>
      <c r="W46" s="8" t="str">
        <f t="shared" si="70"/>
        <v/>
      </c>
      <c r="X46" s="26" t="str">
        <f t="shared" si="71"/>
        <v/>
      </c>
      <c r="Y46" s="8"/>
      <c r="Z46" s="8" t="str">
        <f t="shared" si="72"/>
        <v/>
      </c>
      <c r="AA46" s="26" t="str">
        <f t="shared" si="59"/>
        <v/>
      </c>
    </row>
    <row r="47" spans="1:34" ht="25.5" x14ac:dyDescent="0.25">
      <c r="A47" s="21" t="s">
        <v>75</v>
      </c>
      <c r="B47" s="19" t="s">
        <v>76</v>
      </c>
      <c r="C47" s="21" t="str">
        <f>"з/-/э"</f>
        <v>з/-/э</v>
      </c>
      <c r="D47" s="93">
        <f t="shared" si="61"/>
        <v>204</v>
      </c>
      <c r="E47" s="74">
        <v>68</v>
      </c>
      <c r="F47" s="75"/>
      <c r="G47" s="75">
        <f t="shared" si="62"/>
        <v>136</v>
      </c>
      <c r="H47" s="74">
        <v>94</v>
      </c>
      <c r="I47" s="16"/>
      <c r="J47" s="4">
        <v>3</v>
      </c>
      <c r="K47" s="8" t="str">
        <f t="shared" si="63"/>
        <v>/</v>
      </c>
      <c r="L47" s="26">
        <f t="shared" si="64"/>
        <v>51</v>
      </c>
      <c r="M47" s="4">
        <v>3</v>
      </c>
      <c r="N47" s="8" t="str">
        <f t="shared" si="65"/>
        <v>/</v>
      </c>
      <c r="O47" s="26">
        <f t="shared" si="66"/>
        <v>57</v>
      </c>
      <c r="P47" s="4">
        <v>2</v>
      </c>
      <c r="Q47" s="8" t="str">
        <f t="shared" si="67"/>
        <v>/</v>
      </c>
      <c r="R47" s="26">
        <f t="shared" si="58"/>
        <v>28</v>
      </c>
      <c r="S47" s="8"/>
      <c r="T47" s="8" t="str">
        <f t="shared" si="68"/>
        <v/>
      </c>
      <c r="U47" s="26" t="str">
        <f t="shared" si="69"/>
        <v/>
      </c>
      <c r="V47" s="8"/>
      <c r="W47" s="8" t="str">
        <f t="shared" si="70"/>
        <v/>
      </c>
      <c r="X47" s="26" t="str">
        <f t="shared" si="71"/>
        <v/>
      </c>
      <c r="Y47" s="8"/>
      <c r="Z47" s="8" t="str">
        <f t="shared" si="72"/>
        <v/>
      </c>
      <c r="AA47" s="26" t="str">
        <f t="shared" si="59"/>
        <v/>
      </c>
    </row>
    <row r="48" spans="1:34" ht="25.5" x14ac:dyDescent="0.25">
      <c r="A48" s="21" t="s">
        <v>77</v>
      </c>
      <c r="B48" s="19" t="s">
        <v>78</v>
      </c>
      <c r="C48" s="21" t="s">
        <v>24</v>
      </c>
      <c r="D48" s="93">
        <f t="shared" si="61"/>
        <v>57</v>
      </c>
      <c r="E48" s="74">
        <v>19</v>
      </c>
      <c r="F48" s="75"/>
      <c r="G48" s="75">
        <f t="shared" si="62"/>
        <v>38</v>
      </c>
      <c r="H48" s="74">
        <v>23</v>
      </c>
      <c r="I48" s="16"/>
      <c r="J48" s="4"/>
      <c r="K48" s="8" t="str">
        <f t="shared" si="63"/>
        <v/>
      </c>
      <c r="L48" s="26" t="str">
        <f t="shared" si="64"/>
        <v/>
      </c>
      <c r="M48" s="4">
        <v>2</v>
      </c>
      <c r="N48" s="8" t="str">
        <f t="shared" si="65"/>
        <v>/</v>
      </c>
      <c r="O48" s="26">
        <f t="shared" si="66"/>
        <v>38</v>
      </c>
      <c r="P48" s="4"/>
      <c r="Q48" s="8" t="str">
        <f t="shared" si="67"/>
        <v/>
      </c>
      <c r="R48" s="26" t="str">
        <f t="shared" si="58"/>
        <v/>
      </c>
      <c r="S48" s="8"/>
      <c r="T48" s="8" t="str">
        <f t="shared" si="68"/>
        <v/>
      </c>
      <c r="U48" s="26" t="str">
        <f t="shared" si="69"/>
        <v/>
      </c>
      <c r="V48" s="8"/>
      <c r="W48" s="8" t="str">
        <f t="shared" si="70"/>
        <v/>
      </c>
      <c r="X48" s="26" t="str">
        <f t="shared" si="71"/>
        <v/>
      </c>
      <c r="Y48" s="8"/>
      <c r="Z48" s="8" t="str">
        <f t="shared" si="72"/>
        <v/>
      </c>
      <c r="AA48" s="26" t="str">
        <f t="shared" si="59"/>
        <v/>
      </c>
    </row>
    <row r="49" spans="1:34" ht="25.5" x14ac:dyDescent="0.25">
      <c r="A49" s="21" t="s">
        <v>79</v>
      </c>
      <c r="B49" s="19" t="s">
        <v>80</v>
      </c>
      <c r="C49" s="21" t="s">
        <v>24</v>
      </c>
      <c r="D49" s="93">
        <f t="shared" si="61"/>
        <v>57</v>
      </c>
      <c r="E49" s="74">
        <v>19</v>
      </c>
      <c r="F49" s="75"/>
      <c r="G49" s="75">
        <f t="shared" si="62"/>
        <v>38</v>
      </c>
      <c r="H49" s="74">
        <v>23</v>
      </c>
      <c r="I49" s="16"/>
      <c r="J49" s="4"/>
      <c r="K49" s="8" t="str">
        <f t="shared" si="63"/>
        <v/>
      </c>
      <c r="L49" s="26" t="str">
        <f t="shared" si="64"/>
        <v/>
      </c>
      <c r="M49" s="4">
        <v>2</v>
      </c>
      <c r="N49" s="8" t="str">
        <f t="shared" si="65"/>
        <v>/</v>
      </c>
      <c r="O49" s="26">
        <f t="shared" si="66"/>
        <v>38</v>
      </c>
      <c r="P49" s="4"/>
      <c r="Q49" s="8" t="str">
        <f t="shared" si="67"/>
        <v/>
      </c>
      <c r="R49" s="26" t="str">
        <f t="shared" si="58"/>
        <v/>
      </c>
      <c r="S49" s="8"/>
      <c r="T49" s="8" t="str">
        <f t="shared" si="68"/>
        <v/>
      </c>
      <c r="U49" s="26" t="str">
        <f t="shared" si="69"/>
        <v/>
      </c>
      <c r="V49" s="8"/>
      <c r="W49" s="8" t="str">
        <f t="shared" si="70"/>
        <v/>
      </c>
      <c r="X49" s="26" t="str">
        <f t="shared" si="71"/>
        <v/>
      </c>
      <c r="Y49" s="8"/>
      <c r="Z49" s="8" t="str">
        <f t="shared" si="72"/>
        <v/>
      </c>
      <c r="AA49" s="26" t="str">
        <f t="shared" si="59"/>
        <v/>
      </c>
    </row>
    <row r="50" spans="1:34" s="103" customFormat="1" ht="25.5" x14ac:dyDescent="0.25">
      <c r="A50" s="96" t="s">
        <v>81</v>
      </c>
      <c r="B50" s="97" t="s">
        <v>216</v>
      </c>
      <c r="C50" s="96" t="str">
        <f>"-/-/э"</f>
        <v>-/-/э</v>
      </c>
      <c r="D50" s="98">
        <f t="shared" si="61"/>
        <v>229</v>
      </c>
      <c r="E50" s="99">
        <v>78</v>
      </c>
      <c r="F50" s="99"/>
      <c r="G50" s="99">
        <f>SUM(L50,O50,R50,U50,X50,AA50)</f>
        <v>151</v>
      </c>
      <c r="H50" s="74">
        <v>39</v>
      </c>
      <c r="I50" s="100"/>
      <c r="J50" s="101"/>
      <c r="K50" s="101" t="str">
        <f t="shared" si="63"/>
        <v/>
      </c>
      <c r="L50" s="102" t="str">
        <f>IF(J50&gt;0,J50*$AB$12,"")</f>
        <v/>
      </c>
      <c r="M50" s="101"/>
      <c r="N50" s="101" t="str">
        <f t="shared" si="65"/>
        <v/>
      </c>
      <c r="O50" s="102" t="str">
        <f>IF(M50&gt;0,M50*$AB$12,"")</f>
        <v/>
      </c>
      <c r="P50" s="101"/>
      <c r="Q50" s="101" t="str">
        <f t="shared" si="67"/>
        <v/>
      </c>
      <c r="R50" s="102" t="str">
        <f t="shared" si="58"/>
        <v/>
      </c>
      <c r="S50" s="101">
        <v>3</v>
      </c>
      <c r="T50" s="101" t="str">
        <f t="shared" si="68"/>
        <v>/</v>
      </c>
      <c r="U50" s="102">
        <f>IF(S50&gt;0,S50*$AE$12,"")</f>
        <v>39</v>
      </c>
      <c r="V50" s="101">
        <v>8</v>
      </c>
      <c r="W50" s="101" t="str">
        <f t="shared" si="70"/>
        <v>/</v>
      </c>
      <c r="X50" s="102">
        <f>IF(V50&gt;0,V50*$AF$12,"")</f>
        <v>88</v>
      </c>
      <c r="Y50" s="101">
        <v>2</v>
      </c>
      <c r="Z50" s="101" t="str">
        <f t="shared" si="72"/>
        <v>/</v>
      </c>
      <c r="AA50" s="102">
        <f t="shared" si="59"/>
        <v>24</v>
      </c>
    </row>
    <row r="51" spans="1:34" s="103" customFormat="1" x14ac:dyDescent="0.25">
      <c r="A51" s="96" t="s">
        <v>206</v>
      </c>
      <c r="B51" s="97" t="s">
        <v>207</v>
      </c>
      <c r="C51" s="96" t="str">
        <f>"-/э"</f>
        <v>-/э</v>
      </c>
      <c r="D51" s="98">
        <f t="shared" ref="D51" si="73">SUM(E51:G51)</f>
        <v>105</v>
      </c>
      <c r="E51" s="99">
        <v>35</v>
      </c>
      <c r="F51" s="99"/>
      <c r="G51" s="99">
        <f>SUM(L51,O51,R51,U51,X51,AA51)</f>
        <v>70</v>
      </c>
      <c r="H51" s="74">
        <v>19</v>
      </c>
      <c r="I51" s="100"/>
      <c r="J51" s="144"/>
      <c r="K51" s="113" t="str">
        <f t="shared" ref="K51" si="74">IF(J51&gt;0,"/","")</f>
        <v/>
      </c>
      <c r="L51" s="117" t="str">
        <f t="shared" ref="L51" si="75">IF(J51&gt;0,J51*$AB$12,"")</f>
        <v/>
      </c>
      <c r="M51" s="101"/>
      <c r="N51" s="101" t="str">
        <f t="shared" ref="N51" si="76">IF(M51&gt;0,"/","")</f>
        <v/>
      </c>
      <c r="O51" s="102" t="str">
        <f>IF(M51&gt;0,M51*$AB$12,"")</f>
        <v/>
      </c>
      <c r="P51" s="101"/>
      <c r="Q51" s="101" t="str">
        <f t="shared" ref="Q51" si="77">IF(P51&gt;0,"/","")</f>
        <v/>
      </c>
      <c r="R51" s="102" t="str">
        <f t="shared" ref="R51" si="78">IF(P51&gt;0,P51*$AD$12,"")</f>
        <v/>
      </c>
      <c r="S51" s="101">
        <v>2</v>
      </c>
      <c r="T51" s="101" t="str">
        <f t="shared" ref="T51" si="79">IF(S51&gt;0,"/","")</f>
        <v>/</v>
      </c>
      <c r="U51" s="102">
        <f>IF(S51&gt;0,S51*$AE$12,"")</f>
        <v>26</v>
      </c>
      <c r="V51" s="101">
        <v>4</v>
      </c>
      <c r="W51" s="101" t="str">
        <f t="shared" ref="W51" si="80">IF(V51&gt;0,"/","")</f>
        <v>/</v>
      </c>
      <c r="X51" s="102">
        <f>IF(V51&gt;0,V51*$AF$12,"")</f>
        <v>44</v>
      </c>
      <c r="Y51" s="101"/>
      <c r="Z51" s="101" t="str">
        <f t="shared" ref="Z51" si="81">IF(Y51&gt;0,"/","")</f>
        <v/>
      </c>
      <c r="AA51" s="102" t="str">
        <f t="shared" ref="AA51" si="82">IF(Y51&gt;0,Y51*$AG$12,"")</f>
        <v/>
      </c>
    </row>
    <row r="52" spans="1:34" s="104" customFormat="1" x14ac:dyDescent="0.25">
      <c r="A52" s="114" t="s">
        <v>82</v>
      </c>
      <c r="B52" s="115" t="s">
        <v>83</v>
      </c>
      <c r="C52" s="114" t="str">
        <f>"-/з"</f>
        <v>-/з</v>
      </c>
      <c r="D52" s="93" t="s">
        <v>188</v>
      </c>
      <c r="E52" s="74"/>
      <c r="F52" s="93"/>
      <c r="G52" s="93" t="s">
        <v>188</v>
      </c>
      <c r="H52" s="74"/>
      <c r="I52" s="89"/>
      <c r="J52" s="116"/>
      <c r="K52" s="113" t="str">
        <f t="shared" si="63"/>
        <v/>
      </c>
      <c r="L52" s="117" t="str">
        <f t="shared" si="64"/>
        <v/>
      </c>
      <c r="M52" s="116" t="s">
        <v>174</v>
      </c>
      <c r="N52" s="113" t="str">
        <f t="shared" si="65"/>
        <v>/</v>
      </c>
      <c r="O52" s="117">
        <v>72</v>
      </c>
      <c r="P52" s="116" t="s">
        <v>175</v>
      </c>
      <c r="Q52" s="113" t="str">
        <f t="shared" si="67"/>
        <v>/</v>
      </c>
      <c r="R52" s="117">
        <v>36</v>
      </c>
      <c r="S52" s="113"/>
      <c r="T52" s="113" t="str">
        <f t="shared" si="68"/>
        <v/>
      </c>
      <c r="U52" s="117" t="str">
        <f t="shared" si="69"/>
        <v/>
      </c>
      <c r="V52" s="113"/>
      <c r="W52" s="113" t="str">
        <f t="shared" si="70"/>
        <v/>
      </c>
      <c r="X52" s="117" t="str">
        <f t="shared" si="71"/>
        <v/>
      </c>
      <c r="Y52" s="113"/>
      <c r="Z52" s="113" t="str">
        <f t="shared" si="72"/>
        <v/>
      </c>
      <c r="AA52" s="112" t="str">
        <f t="shared" si="59"/>
        <v/>
      </c>
    </row>
    <row r="53" spans="1:34" s="104" customFormat="1" ht="25.5" hidden="1" x14ac:dyDescent="0.25">
      <c r="A53" s="114" t="s">
        <v>106</v>
      </c>
      <c r="B53" s="115" t="s">
        <v>149</v>
      </c>
      <c r="C53" s="114"/>
      <c r="D53" s="93">
        <f>SUM(E53:G53)</f>
        <v>0</v>
      </c>
      <c r="E53" s="74"/>
      <c r="F53" s="93"/>
      <c r="G53" s="93">
        <f t="shared" ref="G53:G54" si="83">SUM(H53:I53)</f>
        <v>0</v>
      </c>
      <c r="H53" s="74"/>
      <c r="I53" s="89"/>
      <c r="J53" s="116"/>
      <c r="K53" s="113"/>
      <c r="L53" s="117"/>
      <c r="M53" s="116"/>
      <c r="N53" s="113"/>
      <c r="O53" s="117"/>
      <c r="P53" s="116"/>
      <c r="Q53" s="113"/>
      <c r="R53" s="117"/>
      <c r="S53" s="113"/>
      <c r="T53" s="113"/>
      <c r="U53" s="117"/>
      <c r="V53" s="113"/>
      <c r="W53" s="113"/>
      <c r="X53" s="117"/>
      <c r="Y53" s="113"/>
      <c r="Z53" s="113"/>
      <c r="AA53" s="112"/>
    </row>
    <row r="54" spans="1:34" s="103" customFormat="1" hidden="1" x14ac:dyDescent="0.25">
      <c r="A54" s="114" t="s">
        <v>107</v>
      </c>
      <c r="B54" s="115" t="s">
        <v>143</v>
      </c>
      <c r="C54" s="114"/>
      <c r="D54" s="93">
        <f>SUM(E54:G54)</f>
        <v>0</v>
      </c>
      <c r="E54" s="74"/>
      <c r="F54" s="93"/>
      <c r="G54" s="93">
        <f t="shared" si="83"/>
        <v>0</v>
      </c>
      <c r="H54" s="74"/>
      <c r="I54" s="89"/>
      <c r="J54" s="116"/>
      <c r="K54" s="113" t="str">
        <f t="shared" si="63"/>
        <v/>
      </c>
      <c r="L54" s="117" t="str">
        <f t="shared" si="64"/>
        <v/>
      </c>
      <c r="M54" s="116"/>
      <c r="N54" s="113" t="str">
        <f t="shared" si="65"/>
        <v/>
      </c>
      <c r="O54" s="117"/>
      <c r="P54" s="116"/>
      <c r="Q54" s="113" t="str">
        <f t="shared" si="67"/>
        <v/>
      </c>
      <c r="R54" s="117"/>
      <c r="S54" s="113"/>
      <c r="T54" s="113" t="str">
        <f t="shared" si="68"/>
        <v/>
      </c>
      <c r="U54" s="117" t="str">
        <f t="shared" si="69"/>
        <v/>
      </c>
      <c r="V54" s="113"/>
      <c r="W54" s="113" t="str">
        <f t="shared" si="70"/>
        <v/>
      </c>
      <c r="X54" s="117" t="str">
        <f t="shared" si="71"/>
        <v/>
      </c>
      <c r="Y54" s="113"/>
      <c r="Z54" s="113" t="str">
        <f t="shared" si="72"/>
        <v/>
      </c>
      <c r="AA54" s="117" t="str">
        <f t="shared" ref="AA54:AA61" si="84">IF(Y54&gt;0,Y54*$AG$12,"")</f>
        <v/>
      </c>
    </row>
    <row r="55" spans="1:34" s="104" customFormat="1" ht="25.5" x14ac:dyDescent="0.25">
      <c r="A55" s="114" t="s">
        <v>108</v>
      </c>
      <c r="B55" s="115" t="s">
        <v>200</v>
      </c>
      <c r="C55" s="114" t="str">
        <f>"-/-/-/дз"</f>
        <v>-/-/-/дз</v>
      </c>
      <c r="D55" s="93" t="s">
        <v>210</v>
      </c>
      <c r="E55" s="74"/>
      <c r="F55" s="93"/>
      <c r="G55" s="93" t="s">
        <v>210</v>
      </c>
      <c r="H55" s="74"/>
      <c r="I55" s="89"/>
      <c r="J55" s="116"/>
      <c r="K55" s="113" t="str">
        <f t="shared" si="63"/>
        <v/>
      </c>
      <c r="L55" s="117" t="str">
        <f t="shared" si="64"/>
        <v/>
      </c>
      <c r="M55" s="116" t="s">
        <v>175</v>
      </c>
      <c r="N55" s="113" t="str">
        <f t="shared" si="65"/>
        <v>/</v>
      </c>
      <c r="O55" s="117">
        <v>36</v>
      </c>
      <c r="P55" s="116"/>
      <c r="Q55" s="113" t="str">
        <f t="shared" si="67"/>
        <v/>
      </c>
      <c r="R55" s="117" t="str">
        <f t="shared" ref="R55:R60" si="85">IF(P55&gt;0,P55*$AD$12,"")</f>
        <v/>
      </c>
      <c r="S55" s="113" t="s">
        <v>176</v>
      </c>
      <c r="T55" s="113" t="str">
        <f t="shared" si="68"/>
        <v>/</v>
      </c>
      <c r="U55" s="118">
        <v>144</v>
      </c>
      <c r="V55" s="113" t="s">
        <v>209</v>
      </c>
      <c r="W55" s="113" t="str">
        <f t="shared" si="70"/>
        <v>/</v>
      </c>
      <c r="X55" s="118">
        <v>180</v>
      </c>
      <c r="Y55" s="113"/>
      <c r="Z55" s="113" t="str">
        <f t="shared" si="72"/>
        <v/>
      </c>
      <c r="AA55" s="112" t="str">
        <f t="shared" si="84"/>
        <v/>
      </c>
    </row>
    <row r="56" spans="1:34" hidden="1" x14ac:dyDescent="0.25">
      <c r="A56" s="21" t="s">
        <v>109</v>
      </c>
      <c r="B56" s="19" t="s">
        <v>84</v>
      </c>
      <c r="C56" s="21"/>
      <c r="D56" s="5">
        <f>SUM(E56:G56)</f>
        <v>0</v>
      </c>
      <c r="E56" s="3"/>
      <c r="F56" s="131"/>
      <c r="G56" s="13">
        <f>SUM(L56,O56,R56,U56,X56,AA56)</f>
        <v>0</v>
      </c>
      <c r="H56" s="3"/>
      <c r="I56" s="16"/>
      <c r="J56" s="4"/>
      <c r="K56" s="8" t="str">
        <f t="shared" si="63"/>
        <v/>
      </c>
      <c r="L56" s="26" t="str">
        <f t="shared" si="64"/>
        <v/>
      </c>
      <c r="M56" s="4"/>
      <c r="N56" s="8" t="str">
        <f t="shared" si="65"/>
        <v/>
      </c>
      <c r="O56" s="26"/>
      <c r="P56" s="4"/>
      <c r="Q56" s="8" t="str">
        <f t="shared" si="67"/>
        <v/>
      </c>
      <c r="R56" s="26" t="str">
        <f t="shared" si="85"/>
        <v/>
      </c>
      <c r="S56" s="8"/>
      <c r="T56" s="8" t="str">
        <f t="shared" si="68"/>
        <v/>
      </c>
      <c r="U56" s="26" t="str">
        <f t="shared" si="69"/>
        <v/>
      </c>
      <c r="V56" s="8"/>
      <c r="W56" s="8" t="str">
        <f t="shared" si="70"/>
        <v/>
      </c>
      <c r="X56" s="26" t="str">
        <f t="shared" si="71"/>
        <v/>
      </c>
      <c r="Y56" s="8"/>
      <c r="Z56" s="8" t="str">
        <f t="shared" si="72"/>
        <v/>
      </c>
      <c r="AA56" s="26" t="str">
        <f t="shared" si="84"/>
        <v/>
      </c>
    </row>
    <row r="57" spans="1:34" hidden="1" x14ac:dyDescent="0.25">
      <c r="A57" s="21" t="s">
        <v>110</v>
      </c>
      <c r="B57" s="19" t="s">
        <v>85</v>
      </c>
      <c r="C57" s="21"/>
      <c r="D57" s="5">
        <f>SUM(E57:G57)</f>
        <v>0</v>
      </c>
      <c r="E57" s="3"/>
      <c r="F57" s="131"/>
      <c r="G57" s="13">
        <f>SUM(L57,O57,R57,U57,X57,AA57)</f>
        <v>0</v>
      </c>
      <c r="H57" s="3"/>
      <c r="I57" s="16"/>
      <c r="J57" s="4"/>
      <c r="K57" s="8" t="str">
        <f t="shared" si="63"/>
        <v/>
      </c>
      <c r="L57" s="26" t="str">
        <f t="shared" si="64"/>
        <v/>
      </c>
      <c r="M57" s="4"/>
      <c r="N57" s="8" t="str">
        <f t="shared" si="65"/>
        <v/>
      </c>
      <c r="O57" s="26" t="str">
        <f>IF(M57&gt;0,M57*$AB$12,"")</f>
        <v/>
      </c>
      <c r="P57" s="4"/>
      <c r="Q57" s="8" t="str">
        <f t="shared" si="67"/>
        <v/>
      </c>
      <c r="R57" s="26" t="str">
        <f t="shared" si="85"/>
        <v/>
      </c>
      <c r="S57" s="8"/>
      <c r="T57" s="8" t="str">
        <f t="shared" si="68"/>
        <v/>
      </c>
      <c r="U57" s="26" t="str">
        <f t="shared" si="69"/>
        <v/>
      </c>
      <c r="V57" s="8"/>
      <c r="W57" s="8" t="str">
        <f t="shared" si="70"/>
        <v/>
      </c>
      <c r="X57" s="26"/>
      <c r="Y57" s="8"/>
      <c r="Z57" s="8" t="str">
        <f t="shared" si="72"/>
        <v/>
      </c>
      <c r="AA57" s="26" t="str">
        <f t="shared" si="84"/>
        <v/>
      </c>
    </row>
    <row r="58" spans="1:34" hidden="1" x14ac:dyDescent="0.25">
      <c r="A58" s="21" t="s">
        <v>111</v>
      </c>
      <c r="B58" s="19" t="s">
        <v>144</v>
      </c>
      <c r="C58" s="21"/>
      <c r="D58" s="5">
        <f>SUM(E58:G58)</f>
        <v>0</v>
      </c>
      <c r="E58" s="3"/>
      <c r="F58" s="131"/>
      <c r="G58" s="13">
        <f>SUM(L58,O58,R58,U58,X58,AA58)</f>
        <v>0</v>
      </c>
      <c r="H58" s="3"/>
      <c r="I58" s="16"/>
      <c r="J58" s="4"/>
      <c r="K58" s="8" t="str">
        <f t="shared" si="63"/>
        <v/>
      </c>
      <c r="L58" s="26" t="str">
        <f t="shared" si="64"/>
        <v/>
      </c>
      <c r="M58" s="4"/>
      <c r="N58" s="8" t="str">
        <f t="shared" si="65"/>
        <v/>
      </c>
      <c r="O58" s="26" t="str">
        <f>IF(M58&gt;0,M58*$AB$12,"")</f>
        <v/>
      </c>
      <c r="P58" s="4"/>
      <c r="Q58" s="8" t="str">
        <f t="shared" si="67"/>
        <v/>
      </c>
      <c r="R58" s="26" t="str">
        <f t="shared" si="85"/>
        <v/>
      </c>
      <c r="S58" s="8"/>
      <c r="T58" s="8" t="str">
        <f t="shared" si="68"/>
        <v/>
      </c>
      <c r="U58" s="73"/>
      <c r="V58" s="8"/>
      <c r="W58" s="8" t="str">
        <f t="shared" si="70"/>
        <v/>
      </c>
      <c r="X58" s="26"/>
      <c r="Y58" s="8"/>
      <c r="Z58" s="8" t="str">
        <f t="shared" si="72"/>
        <v/>
      </c>
      <c r="AA58" s="26" t="str">
        <f t="shared" si="84"/>
        <v/>
      </c>
    </row>
    <row r="59" spans="1:34" s="39" customFormat="1" ht="40.5" customHeight="1" x14ac:dyDescent="0.25">
      <c r="A59" s="50" t="s">
        <v>86</v>
      </c>
      <c r="B59" s="81" t="s">
        <v>135</v>
      </c>
      <c r="C59" s="50" t="str">
        <f>"1з/1дз/2э (1эм)"</f>
        <v>1з/1дз/2э (1эм)</v>
      </c>
      <c r="D59" s="53">
        <f>SUM(D60)</f>
        <v>150</v>
      </c>
      <c r="E59" s="53">
        <f t="shared" ref="E59:H59" si="86">SUM(E60)</f>
        <v>50</v>
      </c>
      <c r="F59" s="53"/>
      <c r="G59" s="53">
        <f t="shared" si="86"/>
        <v>100</v>
      </c>
      <c r="H59" s="53">
        <f t="shared" si="86"/>
        <v>51</v>
      </c>
      <c r="I59" s="54"/>
      <c r="J59" s="55"/>
      <c r="K59" s="56" t="str">
        <f t="shared" si="63"/>
        <v/>
      </c>
      <c r="L59" s="57" t="str">
        <f t="shared" si="64"/>
        <v/>
      </c>
      <c r="M59" s="55"/>
      <c r="N59" s="56" t="str">
        <f t="shared" si="65"/>
        <v/>
      </c>
      <c r="O59" s="57" t="str">
        <f>IF(M59&gt;0,M59*$AB$12,"")</f>
        <v/>
      </c>
      <c r="P59" s="55"/>
      <c r="Q59" s="56"/>
      <c r="R59" s="57" t="str">
        <f t="shared" si="85"/>
        <v/>
      </c>
      <c r="S59" s="56"/>
      <c r="T59" s="56" t="s">
        <v>105</v>
      </c>
      <c r="U59" s="57" t="str">
        <f t="shared" si="69"/>
        <v/>
      </c>
      <c r="V59" s="56"/>
      <c r="W59" s="56"/>
      <c r="X59" s="57" t="str">
        <f t="shared" si="71"/>
        <v/>
      </c>
      <c r="Y59" s="56"/>
      <c r="Z59" s="56" t="str">
        <f t="shared" si="72"/>
        <v/>
      </c>
      <c r="AA59" s="57" t="str">
        <f t="shared" si="84"/>
        <v/>
      </c>
      <c r="AH59" s="87"/>
    </row>
    <row r="60" spans="1:34" ht="38.25" x14ac:dyDescent="0.25">
      <c r="A60" s="21" t="s">
        <v>87</v>
      </c>
      <c r="B60" s="77" t="s">
        <v>189</v>
      </c>
      <c r="C60" s="21" t="s">
        <v>88</v>
      </c>
      <c r="D60" s="5">
        <f>SUM(E60:G60)</f>
        <v>150</v>
      </c>
      <c r="E60" s="3">
        <v>50</v>
      </c>
      <c r="F60" s="131"/>
      <c r="G60" s="13">
        <f>SUM(L60,O60,R60,U60,X60,AA60)</f>
        <v>100</v>
      </c>
      <c r="H60" s="3">
        <v>51</v>
      </c>
      <c r="I60" s="16"/>
      <c r="J60" s="4">
        <v>2</v>
      </c>
      <c r="K60" s="8" t="str">
        <f t="shared" si="63"/>
        <v>/</v>
      </c>
      <c r="L60" s="26">
        <f t="shared" si="64"/>
        <v>34</v>
      </c>
      <c r="M60" s="4">
        <v>2</v>
      </c>
      <c r="N60" s="8" t="str">
        <f t="shared" si="65"/>
        <v>/</v>
      </c>
      <c r="O60" s="26">
        <f>IF(M60&gt;0,M60*$AC$12,"")</f>
        <v>38</v>
      </c>
      <c r="P60" s="4">
        <v>2</v>
      </c>
      <c r="Q60" s="8" t="str">
        <f t="shared" si="67"/>
        <v>/</v>
      </c>
      <c r="R60" s="26">
        <f t="shared" si="85"/>
        <v>28</v>
      </c>
      <c r="S60" s="8"/>
      <c r="T60" s="8" t="str">
        <f t="shared" si="68"/>
        <v/>
      </c>
      <c r="U60" s="26" t="str">
        <f t="shared" si="69"/>
        <v/>
      </c>
      <c r="V60" s="8"/>
      <c r="W60" s="8" t="str">
        <f t="shared" si="70"/>
        <v/>
      </c>
      <c r="X60" s="26" t="str">
        <f t="shared" si="71"/>
        <v/>
      </c>
      <c r="Y60" s="8"/>
      <c r="Z60" s="8" t="str">
        <f t="shared" si="72"/>
        <v/>
      </c>
      <c r="AA60" s="26" t="str">
        <f t="shared" si="84"/>
        <v/>
      </c>
    </row>
    <row r="61" spans="1:34" s="39" customFormat="1" x14ac:dyDescent="0.25">
      <c r="A61" s="114" t="s">
        <v>89</v>
      </c>
      <c r="B61" s="115" t="s">
        <v>83</v>
      </c>
      <c r="C61" s="114" t="s">
        <v>42</v>
      </c>
      <c r="D61" s="93" t="s">
        <v>190</v>
      </c>
      <c r="E61" s="74"/>
      <c r="F61" s="93"/>
      <c r="G61" s="93" t="s">
        <v>190</v>
      </c>
      <c r="H61" s="74"/>
      <c r="I61" s="89"/>
      <c r="J61" s="116"/>
      <c r="K61" s="113" t="str">
        <f t="shared" si="63"/>
        <v/>
      </c>
      <c r="L61" s="117" t="str">
        <f t="shared" si="64"/>
        <v/>
      </c>
      <c r="M61" s="122" t="s">
        <v>175</v>
      </c>
      <c r="N61" s="113" t="str">
        <f t="shared" si="65"/>
        <v>/</v>
      </c>
      <c r="O61" s="117">
        <v>36</v>
      </c>
      <c r="P61" s="116"/>
      <c r="Q61" s="113" t="str">
        <f t="shared" si="67"/>
        <v/>
      </c>
      <c r="R61" s="117"/>
      <c r="S61" s="113"/>
      <c r="T61" s="113" t="str">
        <f t="shared" si="68"/>
        <v/>
      </c>
      <c r="U61" s="117"/>
      <c r="V61" s="113"/>
      <c r="W61" s="113" t="str">
        <f t="shared" si="70"/>
        <v/>
      </c>
      <c r="X61" s="117" t="str">
        <f t="shared" si="71"/>
        <v/>
      </c>
      <c r="Y61" s="113"/>
      <c r="Z61" s="113" t="str">
        <f t="shared" si="72"/>
        <v/>
      </c>
      <c r="AA61" s="112" t="str">
        <f t="shared" si="84"/>
        <v/>
      </c>
      <c r="AH61" s="87"/>
    </row>
    <row r="62" spans="1:34" ht="25.5" hidden="1" x14ac:dyDescent="0.25">
      <c r="A62" s="114" t="s">
        <v>112</v>
      </c>
      <c r="B62" s="115" t="s">
        <v>145</v>
      </c>
      <c r="C62" s="114"/>
      <c r="D62" s="93">
        <f>SUM(E62:G62)</f>
        <v>0</v>
      </c>
      <c r="E62" s="74"/>
      <c r="F62" s="75"/>
      <c r="G62" s="75">
        <f>SUM(L62,O62,R62,U62,X62,AA62)</f>
        <v>0</v>
      </c>
      <c r="H62" s="74"/>
      <c r="I62" s="89"/>
      <c r="J62" s="116"/>
      <c r="K62" s="113"/>
      <c r="L62" s="117"/>
      <c r="M62" s="116"/>
      <c r="N62" s="113"/>
      <c r="O62" s="117"/>
      <c r="P62" s="116"/>
      <c r="Q62" s="113"/>
      <c r="R62" s="117"/>
      <c r="S62" s="113"/>
      <c r="T62" s="113" t="str">
        <f t="shared" si="68"/>
        <v/>
      </c>
      <c r="U62" s="117"/>
      <c r="V62" s="113"/>
      <c r="W62" s="113"/>
      <c r="X62" s="117"/>
      <c r="Y62" s="113"/>
      <c r="Z62" s="113"/>
      <c r="AA62" s="117"/>
    </row>
    <row r="63" spans="1:34" ht="25.5" hidden="1" x14ac:dyDescent="0.25">
      <c r="A63" s="114" t="s">
        <v>151</v>
      </c>
      <c r="B63" s="115" t="s">
        <v>147</v>
      </c>
      <c r="C63" s="114"/>
      <c r="D63" s="93">
        <f>SUM(E63:G63)</f>
        <v>0</v>
      </c>
      <c r="E63" s="74"/>
      <c r="F63" s="75"/>
      <c r="G63" s="75">
        <f>SUM(L63,O63,R63,U63,X63,AA63)</f>
        <v>0</v>
      </c>
      <c r="H63" s="74"/>
      <c r="I63" s="89"/>
      <c r="J63" s="116"/>
      <c r="K63" s="113"/>
      <c r="L63" s="117"/>
      <c r="M63" s="116"/>
      <c r="N63" s="113"/>
      <c r="O63" s="117"/>
      <c r="P63" s="116"/>
      <c r="Q63" s="113"/>
      <c r="R63" s="117"/>
      <c r="S63" s="113"/>
      <c r="T63" s="113" t="str">
        <f t="shared" si="68"/>
        <v/>
      </c>
      <c r="U63" s="117"/>
      <c r="V63" s="113"/>
      <c r="W63" s="113"/>
      <c r="X63" s="117"/>
      <c r="Y63" s="113"/>
      <c r="Z63" s="113"/>
      <c r="AA63" s="117"/>
    </row>
    <row r="64" spans="1:34" s="39" customFormat="1" ht="25.5" x14ac:dyDescent="0.25">
      <c r="A64" s="114" t="s">
        <v>113</v>
      </c>
      <c r="B64" s="115" t="s">
        <v>200</v>
      </c>
      <c r="C64" s="114" t="s">
        <v>24</v>
      </c>
      <c r="D64" s="93" t="s">
        <v>190</v>
      </c>
      <c r="E64" s="74"/>
      <c r="F64" s="93"/>
      <c r="G64" s="93" t="s">
        <v>190</v>
      </c>
      <c r="H64" s="74"/>
      <c r="I64" s="89"/>
      <c r="J64" s="116"/>
      <c r="K64" s="113" t="str">
        <f t="shared" si="63"/>
        <v/>
      </c>
      <c r="L64" s="117" t="str">
        <f t="shared" si="64"/>
        <v/>
      </c>
      <c r="M64" s="116"/>
      <c r="N64" s="113" t="str">
        <f t="shared" si="65"/>
        <v/>
      </c>
      <c r="O64" s="117" t="str">
        <f>IF(M64&gt;0,M64*$AB$12,"")</f>
        <v/>
      </c>
      <c r="P64" s="113" t="s">
        <v>175</v>
      </c>
      <c r="Q64" s="113" t="str">
        <f t="shared" ref="Q64" si="87">IF(P64&gt;0,"/","")</f>
        <v>/</v>
      </c>
      <c r="R64" s="118">
        <v>36</v>
      </c>
      <c r="S64" s="113"/>
      <c r="T64" s="113" t="str">
        <f t="shared" si="68"/>
        <v/>
      </c>
      <c r="U64" s="118"/>
      <c r="V64" s="113"/>
      <c r="W64" s="113" t="str">
        <f t="shared" si="70"/>
        <v/>
      </c>
      <c r="X64" s="117" t="str">
        <f t="shared" si="71"/>
        <v/>
      </c>
      <c r="Y64" s="113"/>
      <c r="Z64" s="113" t="str">
        <f t="shared" si="72"/>
        <v/>
      </c>
      <c r="AA64" s="112" t="str">
        <f t="shared" ref="AA64:AA69" si="88">IF(Y64&gt;0,Y64*$AG$12,"")</f>
        <v/>
      </c>
      <c r="AH64" s="87"/>
    </row>
    <row r="65" spans="1:34" ht="25.5" hidden="1" x14ac:dyDescent="0.25">
      <c r="A65" s="21" t="s">
        <v>114</v>
      </c>
      <c r="B65" s="19" t="s">
        <v>146</v>
      </c>
      <c r="C65" s="21"/>
      <c r="D65" s="5">
        <f>SUM(E65:G65)</f>
        <v>0</v>
      </c>
      <c r="E65" s="3"/>
      <c r="F65" s="131"/>
      <c r="G65" s="13">
        <f>SUM(L65,O65,R65,U65,X65,AA65)</f>
        <v>0</v>
      </c>
      <c r="H65" s="3"/>
      <c r="I65" s="16"/>
      <c r="J65" s="4"/>
      <c r="K65" s="8" t="str">
        <f t="shared" si="63"/>
        <v/>
      </c>
      <c r="L65" s="26" t="str">
        <f t="shared" si="64"/>
        <v/>
      </c>
      <c r="M65" s="4"/>
      <c r="N65" s="8" t="str">
        <f t="shared" si="65"/>
        <v/>
      </c>
      <c r="O65" s="26" t="str">
        <f>IF(M65&gt;0,M65*$AB$12,"")</f>
        <v/>
      </c>
      <c r="P65" s="4"/>
      <c r="Q65" s="8" t="str">
        <f t="shared" si="67"/>
        <v/>
      </c>
      <c r="R65" s="26"/>
      <c r="S65" s="8"/>
      <c r="T65" s="8" t="str">
        <f t="shared" si="68"/>
        <v/>
      </c>
      <c r="U65" s="26"/>
      <c r="V65" s="8"/>
      <c r="W65" s="8" t="str">
        <f t="shared" si="70"/>
        <v/>
      </c>
      <c r="X65" s="26" t="str">
        <f t="shared" si="71"/>
        <v/>
      </c>
      <c r="Y65" s="8"/>
      <c r="Z65" s="8" t="str">
        <f t="shared" si="72"/>
        <v/>
      </c>
      <c r="AA65" s="26" t="str">
        <f t="shared" si="88"/>
        <v/>
      </c>
    </row>
    <row r="66" spans="1:34" hidden="1" x14ac:dyDescent="0.25">
      <c r="A66" s="21" t="s">
        <v>152</v>
      </c>
      <c r="B66" s="19" t="s">
        <v>148</v>
      </c>
      <c r="C66" s="21"/>
      <c r="D66" s="5">
        <f>SUM(E66:G66)</f>
        <v>0</v>
      </c>
      <c r="E66" s="3"/>
      <c r="F66" s="131"/>
      <c r="G66" s="13">
        <f>SUM(L66,O66,R66,U66,X66,AA66)</f>
        <v>0</v>
      </c>
      <c r="H66" s="3"/>
      <c r="I66" s="16"/>
      <c r="J66" s="4"/>
      <c r="K66" s="8" t="str">
        <f>IF(J66&gt;0,"/","")</f>
        <v/>
      </c>
      <c r="L66" s="26" t="str">
        <f>IF(J66&gt;0,J66*$AB$12,"")</f>
        <v/>
      </c>
      <c r="M66" s="4"/>
      <c r="N66" s="8" t="str">
        <f>IF(M66&gt;0,"/","")</f>
        <v/>
      </c>
      <c r="O66" s="26" t="str">
        <f>IF(M66&gt;0,M66*$AB$12,"")</f>
        <v/>
      </c>
      <c r="P66" s="4"/>
      <c r="Q66" s="8" t="str">
        <f>IF(P66&gt;0,"/","")</f>
        <v/>
      </c>
      <c r="R66" s="26" t="str">
        <f>IF(P66&gt;0,P66*$AD$12,"")</f>
        <v/>
      </c>
      <c r="S66" s="8"/>
      <c r="T66" s="8" t="str">
        <f>IF(S66&gt;0,"/","")</f>
        <v/>
      </c>
      <c r="U66" s="73"/>
      <c r="V66" s="8"/>
      <c r="W66" s="8" t="str">
        <f>IF(V66&gt;0,"/","")</f>
        <v/>
      </c>
      <c r="X66" s="26" t="str">
        <f>IF(V66&gt;0,V66*$AF$12,"")</f>
        <v/>
      </c>
      <c r="Y66" s="8"/>
      <c r="Z66" s="8" t="str">
        <f>IF(Y66&gt;0,"/","")</f>
        <v/>
      </c>
      <c r="AA66" s="26" t="str">
        <f t="shared" si="88"/>
        <v/>
      </c>
    </row>
    <row r="67" spans="1:34" s="39" customFormat="1" ht="25.5" x14ac:dyDescent="0.25">
      <c r="A67" s="50" t="s">
        <v>90</v>
      </c>
      <c r="B67" s="51" t="s">
        <v>91</v>
      </c>
      <c r="C67" s="50" t="str">
        <f>"1з/1дз/2э (1эм)"</f>
        <v>1з/1дз/2э (1эм)</v>
      </c>
      <c r="D67" s="52">
        <f>SUM(D68:D73)</f>
        <v>202</v>
      </c>
      <c r="E67" s="52">
        <f>SUM(E68:E73)</f>
        <v>68</v>
      </c>
      <c r="F67" s="52"/>
      <c r="G67" s="52">
        <f>SUM(G68:G73)</f>
        <v>134</v>
      </c>
      <c r="H67" s="52">
        <f>SUM(H68:H73)</f>
        <v>57</v>
      </c>
      <c r="I67" s="54"/>
      <c r="J67" s="55"/>
      <c r="K67" s="56" t="str">
        <f t="shared" si="63"/>
        <v/>
      </c>
      <c r="L67" s="57" t="str">
        <f t="shared" si="64"/>
        <v/>
      </c>
      <c r="M67" s="55"/>
      <c r="N67" s="56" t="str">
        <f t="shared" si="65"/>
        <v/>
      </c>
      <c r="O67" s="57" t="str">
        <f>IF(M67&gt;0,M67*$AB$12,"")</f>
        <v/>
      </c>
      <c r="P67" s="55"/>
      <c r="Q67" s="56"/>
      <c r="R67" s="57" t="str">
        <f>IF(P67&gt;0,P67*$AD$12,"")</f>
        <v/>
      </c>
      <c r="S67" s="56"/>
      <c r="T67" s="56" t="str">
        <f t="shared" si="68"/>
        <v/>
      </c>
      <c r="U67" s="57" t="str">
        <f t="shared" si="69"/>
        <v/>
      </c>
      <c r="V67" s="56"/>
      <c r="W67" s="56" t="s">
        <v>105</v>
      </c>
      <c r="X67" s="57" t="str">
        <f t="shared" si="71"/>
        <v/>
      </c>
      <c r="Y67" s="56"/>
      <c r="Z67" s="56" t="str">
        <f t="shared" si="72"/>
        <v/>
      </c>
      <c r="AA67" s="57" t="str">
        <f t="shared" si="88"/>
        <v/>
      </c>
      <c r="AH67" s="87"/>
    </row>
    <row r="68" spans="1:34" ht="25.5" x14ac:dyDescent="0.25">
      <c r="A68" s="21" t="s">
        <v>92</v>
      </c>
      <c r="B68" s="19" t="s">
        <v>93</v>
      </c>
      <c r="C68" s="21" t="str">
        <f>"-/-/кэ2"</f>
        <v>-/-/кэ2</v>
      </c>
      <c r="D68" s="5">
        <f>SUM(E68:G68)</f>
        <v>153</v>
      </c>
      <c r="E68" s="3">
        <v>52</v>
      </c>
      <c r="F68" s="131"/>
      <c r="G68" s="13">
        <f>SUM(L68,O68,R68,U68,X68,AA68)</f>
        <v>101</v>
      </c>
      <c r="H68" s="3">
        <v>47</v>
      </c>
      <c r="I68" s="16"/>
      <c r="J68" s="4"/>
      <c r="K68" s="8" t="str">
        <f t="shared" si="63"/>
        <v/>
      </c>
      <c r="L68" s="26" t="str">
        <f t="shared" si="64"/>
        <v/>
      </c>
      <c r="M68" s="4"/>
      <c r="N68" s="8" t="str">
        <f t="shared" si="65"/>
        <v/>
      </c>
      <c r="O68" s="26" t="str">
        <f>IF(M68&gt;0,M68*$AC$12,"")</f>
        <v/>
      </c>
      <c r="P68" s="4">
        <v>3</v>
      </c>
      <c r="Q68" s="8" t="str">
        <f t="shared" si="67"/>
        <v>/</v>
      </c>
      <c r="R68" s="26">
        <f>IF(P68&gt;0,P68*$AD$12,"")</f>
        <v>42</v>
      </c>
      <c r="S68" s="8">
        <v>2</v>
      </c>
      <c r="T68" s="8" t="str">
        <f t="shared" si="68"/>
        <v>/</v>
      </c>
      <c r="U68" s="26">
        <f t="shared" si="69"/>
        <v>26</v>
      </c>
      <c r="V68" s="8">
        <v>3</v>
      </c>
      <c r="W68" s="8" t="str">
        <f t="shared" si="70"/>
        <v>/</v>
      </c>
      <c r="X68" s="26">
        <f t="shared" si="71"/>
        <v>33</v>
      </c>
      <c r="Y68" s="8"/>
      <c r="Z68" s="8" t="str">
        <f t="shared" si="72"/>
        <v/>
      </c>
      <c r="AA68" s="26" t="str">
        <f t="shared" si="88"/>
        <v/>
      </c>
    </row>
    <row r="69" spans="1:34" x14ac:dyDescent="0.25">
      <c r="A69" s="96" t="s">
        <v>115</v>
      </c>
      <c r="B69" s="19" t="s">
        <v>214</v>
      </c>
      <c r="C69" s="21" t="s">
        <v>173</v>
      </c>
      <c r="D69" s="5">
        <f>SUM(E69:G69)</f>
        <v>49</v>
      </c>
      <c r="E69" s="3">
        <v>16</v>
      </c>
      <c r="F69" s="131"/>
      <c r="G69" s="13">
        <f>SUM(L69,O69,R69,U69,X69,AA69)</f>
        <v>33</v>
      </c>
      <c r="H69" s="3">
        <v>10</v>
      </c>
      <c r="I69" s="16"/>
      <c r="J69" s="4"/>
      <c r="K69" s="8" t="str">
        <f t="shared" si="63"/>
        <v/>
      </c>
      <c r="L69" s="26" t="str">
        <f t="shared" si="64"/>
        <v/>
      </c>
      <c r="M69" s="4"/>
      <c r="N69" s="8" t="str">
        <f t="shared" si="65"/>
        <v/>
      </c>
      <c r="O69" s="26" t="str">
        <f>IF(M69&gt;0,M69*$AB$12,"")</f>
        <v/>
      </c>
      <c r="P69" s="4"/>
      <c r="Q69" s="8" t="str">
        <f t="shared" si="67"/>
        <v/>
      </c>
      <c r="R69" s="26" t="str">
        <f>IF(P69&gt;0,P69*$AD$12,"")</f>
        <v/>
      </c>
      <c r="S69" s="8"/>
      <c r="T69" s="8" t="str">
        <f t="shared" si="68"/>
        <v/>
      </c>
      <c r="U69" s="26" t="str">
        <f t="shared" si="69"/>
        <v/>
      </c>
      <c r="V69" s="8">
        <v>3</v>
      </c>
      <c r="W69" s="8" t="str">
        <f t="shared" si="70"/>
        <v>/</v>
      </c>
      <c r="X69" s="26">
        <f t="shared" si="71"/>
        <v>33</v>
      </c>
      <c r="Y69" s="8"/>
      <c r="Z69" s="8" t="str">
        <f t="shared" si="72"/>
        <v/>
      </c>
      <c r="AA69" s="26" t="str">
        <f t="shared" si="88"/>
        <v/>
      </c>
    </row>
    <row r="70" spans="1:34" ht="25.5" customHeight="1" x14ac:dyDescent="0.25">
      <c r="A70" s="114" t="s">
        <v>116</v>
      </c>
      <c r="B70" s="120" t="s">
        <v>83</v>
      </c>
      <c r="C70" s="114" t="s">
        <v>42</v>
      </c>
      <c r="D70" s="93" t="s">
        <v>191</v>
      </c>
      <c r="E70" s="74"/>
      <c r="F70" s="93"/>
      <c r="G70" s="93" t="s">
        <v>191</v>
      </c>
      <c r="H70" s="74"/>
      <c r="I70" s="89"/>
      <c r="J70" s="116"/>
      <c r="K70" s="113"/>
      <c r="L70" s="117"/>
      <c r="M70" s="181"/>
      <c r="N70" s="182"/>
      <c r="O70" s="117"/>
      <c r="P70" s="116"/>
      <c r="Q70" s="113"/>
      <c r="R70" s="117"/>
      <c r="S70" s="181" t="s">
        <v>193</v>
      </c>
      <c r="T70" s="182"/>
      <c r="U70" s="117">
        <v>42</v>
      </c>
      <c r="V70" s="113"/>
      <c r="W70" s="113"/>
      <c r="X70" s="117"/>
      <c r="Y70" s="113"/>
      <c r="Z70" s="113"/>
      <c r="AA70" s="117"/>
    </row>
    <row r="71" spans="1:34" ht="30.75" hidden="1" customHeight="1" x14ac:dyDescent="0.25">
      <c r="A71" s="114" t="s">
        <v>117</v>
      </c>
      <c r="B71" s="115" t="s">
        <v>150</v>
      </c>
      <c r="C71" s="114"/>
      <c r="D71" s="93">
        <f>G71</f>
        <v>0</v>
      </c>
      <c r="E71" s="74"/>
      <c r="F71" s="93"/>
      <c r="G71" s="93">
        <f>I71</f>
        <v>0</v>
      </c>
      <c r="H71" s="74"/>
      <c r="I71" s="89"/>
      <c r="J71" s="116"/>
      <c r="K71" s="113"/>
      <c r="L71" s="117"/>
      <c r="M71" s="116"/>
      <c r="N71" s="113"/>
      <c r="O71" s="117"/>
      <c r="P71" s="116"/>
      <c r="Q71" s="113"/>
      <c r="R71" s="117"/>
      <c r="S71" s="113"/>
      <c r="T71" s="113"/>
      <c r="U71" s="117"/>
      <c r="V71" s="113"/>
      <c r="W71" s="113"/>
      <c r="X71" s="117"/>
      <c r="Y71" s="113"/>
      <c r="Z71" s="113"/>
      <c r="AA71" s="117"/>
    </row>
    <row r="72" spans="1:34" s="39" customFormat="1" ht="25.5" x14ac:dyDescent="0.25">
      <c r="A72" s="114" t="s">
        <v>118</v>
      </c>
      <c r="B72" s="115" t="s">
        <v>200</v>
      </c>
      <c r="C72" s="114" t="s">
        <v>24</v>
      </c>
      <c r="D72" s="93" t="s">
        <v>192</v>
      </c>
      <c r="E72" s="108"/>
      <c r="F72" s="119"/>
      <c r="G72" s="93" t="s">
        <v>192</v>
      </c>
      <c r="H72" s="108"/>
      <c r="I72" s="109"/>
      <c r="J72" s="110"/>
      <c r="K72" s="111" t="str">
        <f t="shared" si="63"/>
        <v/>
      </c>
      <c r="L72" s="112" t="str">
        <f t="shared" si="64"/>
        <v/>
      </c>
      <c r="M72" s="181"/>
      <c r="N72" s="182"/>
      <c r="O72" s="117"/>
      <c r="P72" s="110"/>
      <c r="Q72" s="111" t="str">
        <f t="shared" si="67"/>
        <v/>
      </c>
      <c r="R72" s="112" t="str">
        <f t="shared" ref="R72:R78" si="89">IF(P72&gt;0,P72*$AD$12,"")</f>
        <v/>
      </c>
      <c r="S72" s="181" t="s">
        <v>194</v>
      </c>
      <c r="T72" s="182"/>
      <c r="U72" s="117">
        <v>174</v>
      </c>
      <c r="V72" s="111"/>
      <c r="W72" s="111" t="str">
        <f t="shared" si="70"/>
        <v/>
      </c>
      <c r="X72" s="112" t="str">
        <f t="shared" si="71"/>
        <v/>
      </c>
      <c r="Y72" s="111"/>
      <c r="Z72" s="111" t="str">
        <f t="shared" si="72"/>
        <v/>
      </c>
      <c r="AA72" s="112" t="str">
        <f t="shared" ref="AA72:AA77" si="90">IF(Y72&gt;0,Y72*$AG$12,"")</f>
        <v/>
      </c>
      <c r="AH72" s="87"/>
    </row>
    <row r="73" spans="1:34" ht="25.5" hidden="1" x14ac:dyDescent="0.25">
      <c r="A73" s="21" t="s">
        <v>119</v>
      </c>
      <c r="B73" s="84" t="s">
        <v>150</v>
      </c>
      <c r="C73" s="21"/>
      <c r="D73" s="5">
        <f>G73</f>
        <v>0</v>
      </c>
      <c r="E73" s="3"/>
      <c r="F73" s="131"/>
      <c r="G73" s="13">
        <f>SUM(L73,O73,R73,U73,X73,AA73)</f>
        <v>0</v>
      </c>
      <c r="H73" s="3"/>
      <c r="I73" s="16"/>
      <c r="J73" s="4"/>
      <c r="K73" s="8" t="str">
        <f t="shared" si="63"/>
        <v/>
      </c>
      <c r="L73" s="26" t="str">
        <f t="shared" si="64"/>
        <v/>
      </c>
      <c r="M73" s="4"/>
      <c r="N73" s="8" t="str">
        <f t="shared" si="65"/>
        <v/>
      </c>
      <c r="O73" s="26"/>
      <c r="P73" s="4"/>
      <c r="Q73" s="8" t="str">
        <f t="shared" si="67"/>
        <v/>
      </c>
      <c r="R73" s="26" t="str">
        <f t="shared" si="89"/>
        <v/>
      </c>
      <c r="S73" s="8"/>
      <c r="T73" s="8" t="str">
        <f t="shared" si="68"/>
        <v/>
      </c>
      <c r="U73" s="26"/>
      <c r="V73" s="8"/>
      <c r="W73" s="8" t="str">
        <f t="shared" si="70"/>
        <v/>
      </c>
      <c r="X73" s="26" t="str">
        <f t="shared" si="71"/>
        <v/>
      </c>
      <c r="Y73" s="8"/>
      <c r="Z73" s="8" t="str">
        <f t="shared" si="72"/>
        <v/>
      </c>
      <c r="AA73" s="26" t="str">
        <f t="shared" si="90"/>
        <v/>
      </c>
    </row>
    <row r="74" spans="1:34" s="39" customFormat="1" ht="36" customHeight="1" x14ac:dyDescent="0.25">
      <c r="A74" s="50" t="s">
        <v>94</v>
      </c>
      <c r="B74" s="51" t="s">
        <v>95</v>
      </c>
      <c r="C74" s="50" t="str">
        <f>"1з/2дз/1э (1эмк1)"</f>
        <v>1з/2дз/1э (1эмк1)</v>
      </c>
      <c r="D74" s="53">
        <f>SUM(D75:D80)</f>
        <v>106</v>
      </c>
      <c r="E74" s="53">
        <f>SUM(E75:E80)</f>
        <v>34</v>
      </c>
      <c r="F74" s="53"/>
      <c r="G74" s="53">
        <f>SUM(G75:G80)</f>
        <v>72</v>
      </c>
      <c r="H74" s="53">
        <f>SUM(H75:H80)</f>
        <v>36</v>
      </c>
      <c r="I74" s="54"/>
      <c r="J74" s="55"/>
      <c r="K74" s="56" t="str">
        <f t="shared" si="63"/>
        <v/>
      </c>
      <c r="L74" s="57" t="str">
        <f t="shared" si="64"/>
        <v/>
      </c>
      <c r="M74" s="55"/>
      <c r="N74" s="56" t="str">
        <f t="shared" si="65"/>
        <v/>
      </c>
      <c r="O74" s="57" t="str">
        <f>IF(M74&gt;0,M74*$AB$12,"")</f>
        <v/>
      </c>
      <c r="P74" s="55"/>
      <c r="Q74" s="56" t="str">
        <f t="shared" si="67"/>
        <v/>
      </c>
      <c r="R74" s="57" t="str">
        <f t="shared" si="89"/>
        <v/>
      </c>
      <c r="S74" s="56"/>
      <c r="T74" s="56" t="str">
        <f t="shared" si="68"/>
        <v/>
      </c>
      <c r="U74" s="57" t="str">
        <f t="shared" si="69"/>
        <v/>
      </c>
      <c r="V74" s="56"/>
      <c r="W74" s="56" t="str">
        <f t="shared" si="70"/>
        <v/>
      </c>
      <c r="X74" s="57" t="str">
        <f t="shared" si="71"/>
        <v/>
      </c>
      <c r="Y74" s="56"/>
      <c r="Z74" s="56" t="s">
        <v>105</v>
      </c>
      <c r="AA74" s="57" t="str">
        <f t="shared" si="90"/>
        <v/>
      </c>
      <c r="AH74" s="87"/>
    </row>
    <row r="75" spans="1:34" ht="38.25" x14ac:dyDescent="0.25">
      <c r="A75" s="21" t="s">
        <v>96</v>
      </c>
      <c r="B75" s="19" t="s">
        <v>97</v>
      </c>
      <c r="C75" s="21" t="str">
        <f>"-/-/дз"</f>
        <v>-/-/дз</v>
      </c>
      <c r="D75" s="5">
        <f t="shared" ref="D75:D80" si="91">SUM(E75:G75)</f>
        <v>106</v>
      </c>
      <c r="E75" s="3">
        <v>34</v>
      </c>
      <c r="F75" s="131"/>
      <c r="G75" s="13">
        <f t="shared" ref="G75:G80" si="92">SUM(L75,O75,R75,U75,X75,AA75)</f>
        <v>72</v>
      </c>
      <c r="H75" s="3">
        <v>36</v>
      </c>
      <c r="I75" s="16"/>
      <c r="J75" s="4"/>
      <c r="K75" s="8" t="str">
        <f t="shared" si="63"/>
        <v/>
      </c>
      <c r="L75" s="26" t="str">
        <f t="shared" si="64"/>
        <v/>
      </c>
      <c r="M75" s="4"/>
      <c r="N75" s="8" t="str">
        <f t="shared" si="65"/>
        <v/>
      </c>
      <c r="O75" s="26" t="str">
        <f>IF(M75&gt;0,M75*$AB$12,"")</f>
        <v/>
      </c>
      <c r="P75" s="4"/>
      <c r="Q75" s="8" t="str">
        <f t="shared" si="67"/>
        <v/>
      </c>
      <c r="R75" s="26" t="str">
        <f t="shared" si="89"/>
        <v/>
      </c>
      <c r="S75" s="8">
        <v>3</v>
      </c>
      <c r="T75" s="8" t="str">
        <f t="shared" si="68"/>
        <v>/</v>
      </c>
      <c r="U75" s="26">
        <f t="shared" si="69"/>
        <v>39</v>
      </c>
      <c r="V75" s="8">
        <v>3</v>
      </c>
      <c r="W75" s="8" t="str">
        <f t="shared" si="70"/>
        <v>/</v>
      </c>
      <c r="X75" s="26">
        <f t="shared" si="71"/>
        <v>33</v>
      </c>
      <c r="Y75" s="8"/>
      <c r="Z75" s="8" t="str">
        <f t="shared" si="72"/>
        <v/>
      </c>
      <c r="AA75" s="26" t="str">
        <f t="shared" si="90"/>
        <v/>
      </c>
    </row>
    <row r="76" spans="1:34" s="39" customFormat="1" x14ac:dyDescent="0.25">
      <c r="A76" s="114" t="s">
        <v>98</v>
      </c>
      <c r="B76" s="115" t="s">
        <v>83</v>
      </c>
      <c r="C76" s="114" t="s">
        <v>42</v>
      </c>
      <c r="D76" s="93" t="s">
        <v>190</v>
      </c>
      <c r="E76" s="74"/>
      <c r="F76" s="75"/>
      <c r="G76" s="75" t="s">
        <v>190</v>
      </c>
      <c r="H76" s="74"/>
      <c r="I76" s="89"/>
      <c r="J76" s="116"/>
      <c r="K76" s="113" t="str">
        <f t="shared" si="63"/>
        <v/>
      </c>
      <c r="L76" s="117" t="str">
        <f t="shared" si="64"/>
        <v/>
      </c>
      <c r="M76" s="116"/>
      <c r="N76" s="113" t="str">
        <f t="shared" si="65"/>
        <v/>
      </c>
      <c r="O76" s="117" t="str">
        <f>IF(M76&gt;0,M76*$AB$12,"")</f>
        <v/>
      </c>
      <c r="P76" s="116"/>
      <c r="Q76" s="113" t="str">
        <f t="shared" si="67"/>
        <v/>
      </c>
      <c r="R76" s="117" t="str">
        <f t="shared" si="89"/>
        <v/>
      </c>
      <c r="S76" s="113" t="s">
        <v>175</v>
      </c>
      <c r="T76" s="113" t="str">
        <f t="shared" si="68"/>
        <v>/</v>
      </c>
      <c r="U76" s="117">
        <v>36</v>
      </c>
      <c r="V76" s="113"/>
      <c r="W76" s="113" t="str">
        <f t="shared" si="70"/>
        <v/>
      </c>
      <c r="X76" s="117" t="str">
        <f t="shared" si="71"/>
        <v/>
      </c>
      <c r="Y76" s="113"/>
      <c r="Z76" s="113" t="str">
        <f t="shared" si="72"/>
        <v/>
      </c>
      <c r="AA76" s="117" t="str">
        <f t="shared" si="90"/>
        <v/>
      </c>
      <c r="AH76" s="87"/>
    </row>
    <row r="77" spans="1:34" ht="30" hidden="1" customHeight="1" x14ac:dyDescent="0.25">
      <c r="A77" s="114" t="s">
        <v>132</v>
      </c>
      <c r="B77" s="115" t="s">
        <v>102</v>
      </c>
      <c r="C77" s="114"/>
      <c r="D77" s="93">
        <f t="shared" si="91"/>
        <v>0</v>
      </c>
      <c r="E77" s="74"/>
      <c r="F77" s="75"/>
      <c r="G77" s="75">
        <f t="shared" si="92"/>
        <v>0</v>
      </c>
      <c r="H77" s="74"/>
      <c r="I77" s="89"/>
      <c r="J77" s="116"/>
      <c r="K77" s="113" t="str">
        <f t="shared" si="63"/>
        <v/>
      </c>
      <c r="L77" s="117" t="str">
        <f t="shared" si="64"/>
        <v/>
      </c>
      <c r="M77" s="116"/>
      <c r="N77" s="113" t="str">
        <f t="shared" si="65"/>
        <v/>
      </c>
      <c r="O77" s="117" t="str">
        <f>IF(M77&gt;0,M77*$AB$12,"")</f>
        <v/>
      </c>
      <c r="P77" s="116"/>
      <c r="Q77" s="113" t="str">
        <f t="shared" si="67"/>
        <v/>
      </c>
      <c r="R77" s="117" t="str">
        <f t="shared" si="89"/>
        <v/>
      </c>
      <c r="S77" s="113"/>
      <c r="T77" s="113" t="str">
        <f t="shared" si="68"/>
        <v/>
      </c>
      <c r="U77" s="117"/>
      <c r="V77" s="113"/>
      <c r="W77" s="113" t="str">
        <f t="shared" si="70"/>
        <v/>
      </c>
      <c r="X77" s="117" t="str">
        <f t="shared" si="71"/>
        <v/>
      </c>
      <c r="Y77" s="113"/>
      <c r="Z77" s="113" t="str">
        <f t="shared" si="72"/>
        <v/>
      </c>
      <c r="AA77" s="117" t="str">
        <f t="shared" si="90"/>
        <v/>
      </c>
    </row>
    <row r="78" spans="1:34" s="39" customFormat="1" ht="25.5" x14ac:dyDescent="0.25">
      <c r="A78" s="114" t="s">
        <v>120</v>
      </c>
      <c r="B78" s="115" t="s">
        <v>200</v>
      </c>
      <c r="C78" s="114" t="s">
        <v>24</v>
      </c>
      <c r="D78" s="93" t="s">
        <v>190</v>
      </c>
      <c r="E78" s="74"/>
      <c r="F78" s="75"/>
      <c r="G78" s="75" t="s">
        <v>190</v>
      </c>
      <c r="H78" s="74"/>
      <c r="I78" s="89"/>
      <c r="J78" s="116"/>
      <c r="K78" s="113" t="str">
        <f t="shared" si="63"/>
        <v/>
      </c>
      <c r="L78" s="117" t="str">
        <f t="shared" si="64"/>
        <v/>
      </c>
      <c r="M78" s="116"/>
      <c r="N78" s="113" t="str">
        <f t="shared" si="65"/>
        <v/>
      </c>
      <c r="O78" s="117" t="str">
        <f>IF(M78&gt;0,M78*$AB$12,"")</f>
        <v/>
      </c>
      <c r="P78" s="116"/>
      <c r="Q78" s="113" t="str">
        <f t="shared" si="67"/>
        <v/>
      </c>
      <c r="R78" s="117" t="str">
        <f t="shared" si="89"/>
        <v/>
      </c>
      <c r="S78" s="113"/>
      <c r="T78" s="113" t="str">
        <f t="shared" si="68"/>
        <v/>
      </c>
      <c r="U78" s="117" t="str">
        <f t="shared" si="69"/>
        <v/>
      </c>
      <c r="V78" s="113"/>
      <c r="W78" s="113" t="str">
        <f t="shared" si="70"/>
        <v/>
      </c>
      <c r="X78" s="117" t="str">
        <f t="shared" si="71"/>
        <v/>
      </c>
      <c r="Y78" s="113" t="s">
        <v>175</v>
      </c>
      <c r="Z78" s="113" t="str">
        <f t="shared" si="72"/>
        <v>/</v>
      </c>
      <c r="AA78" s="117">
        <v>36</v>
      </c>
      <c r="AH78" s="87"/>
    </row>
    <row r="79" spans="1:34" s="39" customFormat="1" hidden="1" x14ac:dyDescent="0.25">
      <c r="A79" s="50"/>
      <c r="B79" s="51"/>
      <c r="C79" s="50"/>
      <c r="D79" s="65"/>
      <c r="E79" s="53"/>
      <c r="F79" s="136"/>
      <c r="G79" s="66"/>
      <c r="H79" s="53"/>
      <c r="I79" s="54"/>
      <c r="J79" s="201"/>
      <c r="K79" s="202"/>
      <c r="L79" s="203"/>
      <c r="M79" s="201"/>
      <c r="N79" s="202"/>
      <c r="O79" s="203"/>
      <c r="P79" s="201"/>
      <c r="Q79" s="202"/>
      <c r="R79" s="203"/>
      <c r="S79" s="201"/>
      <c r="T79" s="202"/>
      <c r="U79" s="203"/>
      <c r="V79" s="201"/>
      <c r="W79" s="202"/>
      <c r="X79" s="203"/>
      <c r="Y79" s="201"/>
      <c r="Z79" s="202"/>
      <c r="AA79" s="203"/>
      <c r="AH79" s="87"/>
    </row>
    <row r="80" spans="1:34" ht="25.5" hidden="1" x14ac:dyDescent="0.25">
      <c r="A80" s="21" t="s">
        <v>121</v>
      </c>
      <c r="B80" s="19" t="s">
        <v>102</v>
      </c>
      <c r="C80" s="21"/>
      <c r="D80" s="5">
        <f t="shared" si="91"/>
        <v>0</v>
      </c>
      <c r="E80" s="3"/>
      <c r="F80" s="131"/>
      <c r="G80" s="13">
        <f t="shared" si="92"/>
        <v>0</v>
      </c>
      <c r="H80" s="3"/>
      <c r="I80" s="16"/>
      <c r="J80" s="4"/>
      <c r="K80" s="8" t="str">
        <f t="shared" si="63"/>
        <v/>
      </c>
      <c r="L80" s="26" t="str">
        <f t="shared" si="64"/>
        <v/>
      </c>
      <c r="M80" s="4"/>
      <c r="N80" s="8" t="str">
        <f t="shared" si="65"/>
        <v/>
      </c>
      <c r="O80" s="26" t="str">
        <f>IF(M80&gt;0,M80*$AB$12,"")</f>
        <v/>
      </c>
      <c r="P80" s="4"/>
      <c r="Q80" s="8" t="str">
        <f t="shared" si="67"/>
        <v/>
      </c>
      <c r="R80" s="26" t="str">
        <f>IF(P80&gt;0,P80*$AD$12,"")</f>
        <v/>
      </c>
      <c r="S80" s="8"/>
      <c r="T80" s="8" t="str">
        <f t="shared" si="68"/>
        <v/>
      </c>
      <c r="U80" s="26" t="str">
        <f t="shared" si="69"/>
        <v/>
      </c>
      <c r="V80" s="8"/>
      <c r="W80" s="8" t="str">
        <f t="shared" si="70"/>
        <v/>
      </c>
      <c r="X80" s="26" t="str">
        <f t="shared" si="71"/>
        <v/>
      </c>
      <c r="Y80" s="8"/>
      <c r="Z80" s="8" t="str">
        <f t="shared" si="72"/>
        <v/>
      </c>
      <c r="AA80" s="26"/>
    </row>
    <row r="81" spans="1:34" s="39" customFormat="1" ht="25.5" hidden="1" x14ac:dyDescent="0.25">
      <c r="A81" s="50" t="s">
        <v>153</v>
      </c>
      <c r="B81" s="51" t="s">
        <v>183</v>
      </c>
      <c r="C81" s="50" t="str">
        <f>"-/1дз/2э (1эм)"</f>
        <v>-/1дз/2э (1эм)</v>
      </c>
      <c r="D81" s="52">
        <f>SUM(D82:D87)</f>
        <v>0</v>
      </c>
      <c r="E81" s="52">
        <f>SUM(E82:E87)</f>
        <v>0</v>
      </c>
      <c r="F81" s="52"/>
      <c r="G81" s="52">
        <f>SUM(G82:G87)</f>
        <v>0</v>
      </c>
      <c r="H81" s="52">
        <f>SUM(H82:H87)</f>
        <v>0</v>
      </c>
      <c r="I81" s="54"/>
      <c r="J81" s="55"/>
      <c r="K81" s="56" t="str">
        <f t="shared" si="63"/>
        <v/>
      </c>
      <c r="L81" s="57" t="str">
        <f t="shared" si="64"/>
        <v/>
      </c>
      <c r="M81" s="55"/>
      <c r="N81" s="56" t="str">
        <f t="shared" si="65"/>
        <v/>
      </c>
      <c r="O81" s="57" t="str">
        <f>IF(M81&gt;0,M81*$AB$12,"")</f>
        <v/>
      </c>
      <c r="P81" s="55"/>
      <c r="Q81" s="56" t="str">
        <f t="shared" si="67"/>
        <v/>
      </c>
      <c r="R81" s="57" t="str">
        <f>IF(P81&gt;0,P81*$AD$12,"")</f>
        <v/>
      </c>
      <c r="S81" s="56"/>
      <c r="T81" s="56" t="str">
        <f t="shared" si="68"/>
        <v/>
      </c>
      <c r="U81" s="57" t="str">
        <f t="shared" si="69"/>
        <v/>
      </c>
      <c r="V81" s="56"/>
      <c r="W81" s="56" t="str">
        <f t="shared" si="70"/>
        <v/>
      </c>
      <c r="X81" s="57" t="str">
        <f t="shared" si="71"/>
        <v/>
      </c>
      <c r="Y81" s="56"/>
      <c r="Z81" s="56" t="s">
        <v>105</v>
      </c>
      <c r="AA81" s="57" t="str">
        <f>IF(Y81&gt;0,Y81*$AG$12,"")</f>
        <v/>
      </c>
    </row>
    <row r="82" spans="1:34" ht="23.25" hidden="1" customHeight="1" x14ac:dyDescent="0.25">
      <c r="A82" s="114" t="s">
        <v>154</v>
      </c>
      <c r="B82" s="115" t="s">
        <v>155</v>
      </c>
      <c r="C82" s="21" t="str">
        <f>"-/кэ3"</f>
        <v>-/кэ3</v>
      </c>
      <c r="D82" s="5">
        <f>SUM(E82:G82)</f>
        <v>0</v>
      </c>
      <c r="E82" s="3"/>
      <c r="F82" s="131"/>
      <c r="G82" s="13">
        <f>SUM(L82,O82,R82,U82,X82,AA82)</f>
        <v>0</v>
      </c>
      <c r="H82" s="74"/>
      <c r="I82" s="16"/>
      <c r="J82" s="4"/>
      <c r="K82" s="8" t="str">
        <f t="shared" si="63"/>
        <v/>
      </c>
      <c r="L82" s="26" t="str">
        <f t="shared" si="64"/>
        <v/>
      </c>
      <c r="M82" s="4"/>
      <c r="N82" s="8" t="str">
        <f t="shared" si="65"/>
        <v/>
      </c>
      <c r="O82" s="26" t="str">
        <f>IF(M82&gt;0,M82*$AB$12,"")</f>
        <v/>
      </c>
      <c r="P82" s="4"/>
      <c r="Q82" s="8" t="str">
        <f t="shared" si="67"/>
        <v/>
      </c>
      <c r="R82" s="26" t="str">
        <f>IF(P82&gt;0,P82*$AD$12,"")</f>
        <v/>
      </c>
      <c r="S82" s="8"/>
      <c r="T82" s="8" t="str">
        <f t="shared" si="68"/>
        <v/>
      </c>
      <c r="U82" s="26" t="str">
        <f t="shared" si="69"/>
        <v/>
      </c>
      <c r="V82" s="8"/>
      <c r="W82" s="8" t="str">
        <f t="shared" si="70"/>
        <v/>
      </c>
      <c r="X82" s="26" t="str">
        <f t="shared" si="71"/>
        <v/>
      </c>
      <c r="Y82" s="8"/>
      <c r="Z82" s="8" t="str">
        <f>IF(Y82&gt;0,"/","")</f>
        <v/>
      </c>
      <c r="AA82" s="26" t="str">
        <f>IF(Y82&gt;0,Y82*$AG$12,"")</f>
        <v/>
      </c>
      <c r="AH82"/>
    </row>
    <row r="83" spans="1:34" ht="25.5" hidden="1" x14ac:dyDescent="0.25">
      <c r="A83" s="114" t="s">
        <v>156</v>
      </c>
      <c r="B83" s="115" t="s">
        <v>157</v>
      </c>
      <c r="C83" s="21" t="str">
        <f>"-/-/кэ3"</f>
        <v>-/-/кэ3</v>
      </c>
      <c r="D83" s="5">
        <f>SUM(E83:G83)</f>
        <v>0</v>
      </c>
      <c r="E83" s="3"/>
      <c r="F83" s="131"/>
      <c r="G83" s="13">
        <f>SUM(L83,O83,R83,U83,X83,AA83)</f>
        <v>0</v>
      </c>
      <c r="H83" s="74"/>
      <c r="I83" s="16"/>
      <c r="J83" s="4"/>
      <c r="K83" s="8"/>
      <c r="L83" s="26"/>
      <c r="M83" s="4"/>
      <c r="N83" s="8"/>
      <c r="O83" s="26"/>
      <c r="P83" s="4"/>
      <c r="Q83" s="8"/>
      <c r="R83" s="26"/>
      <c r="S83" s="8"/>
      <c r="T83" s="8" t="str">
        <f>IF(S83&gt;0,"/","")</f>
        <v/>
      </c>
      <c r="U83" s="26" t="str">
        <f>IF(S83&gt;0,S83*$AE$12,"")</f>
        <v/>
      </c>
      <c r="V83" s="8"/>
      <c r="W83" s="8" t="str">
        <f>IF(V83&gt;0,"/","")</f>
        <v/>
      </c>
      <c r="X83" s="26" t="str">
        <f>IF(V83&gt;0,V83*$AF$12,"")</f>
        <v/>
      </c>
      <c r="Y83" s="8"/>
      <c r="Z83" s="8" t="str">
        <f>IF(Y83&gt;0,"/","")</f>
        <v/>
      </c>
      <c r="AA83" s="26" t="str">
        <f>IF(Y83&gt;0,Y83*$AG$12,"")</f>
        <v/>
      </c>
      <c r="AH83"/>
    </row>
    <row r="84" spans="1:34" s="39" customFormat="1" hidden="1" x14ac:dyDescent="0.25">
      <c r="A84" s="114" t="s">
        <v>158</v>
      </c>
      <c r="B84" s="115" t="s">
        <v>83</v>
      </c>
      <c r="C84" s="114" t="s">
        <v>177</v>
      </c>
      <c r="D84" s="93"/>
      <c r="E84" s="74"/>
      <c r="F84" s="93"/>
      <c r="G84" s="93"/>
      <c r="H84" s="74"/>
      <c r="I84" s="89"/>
      <c r="J84" s="116"/>
      <c r="K84" s="113" t="str">
        <f t="shared" si="63"/>
        <v/>
      </c>
      <c r="L84" s="117" t="str">
        <f t="shared" si="64"/>
        <v/>
      </c>
      <c r="M84" s="116"/>
      <c r="N84" s="113" t="str">
        <f t="shared" si="65"/>
        <v/>
      </c>
      <c r="O84" s="117" t="str">
        <f>IF(M84&gt;0,M84*$AB$12,"")</f>
        <v/>
      </c>
      <c r="P84" s="116"/>
      <c r="Q84" s="113" t="str">
        <f t="shared" si="67"/>
        <v/>
      </c>
      <c r="R84" s="117" t="str">
        <f>IF(P84&gt;0,P84*$AD$12,"")</f>
        <v/>
      </c>
      <c r="S84" s="113"/>
      <c r="T84" s="113" t="str">
        <f t="shared" si="68"/>
        <v/>
      </c>
      <c r="U84" s="117" t="str">
        <f t="shared" si="69"/>
        <v/>
      </c>
      <c r="V84" s="181"/>
      <c r="W84" s="182"/>
      <c r="X84" s="117"/>
      <c r="Y84" s="113"/>
      <c r="Z84" s="113" t="str">
        <f t="shared" ref="Z84:Z94" si="93">IF(Y84&gt;0,"/","")</f>
        <v/>
      </c>
      <c r="AA84" s="117" t="str">
        <f>IF(Y84&gt;0,Y84*$AG$12,"")</f>
        <v/>
      </c>
    </row>
    <row r="85" spans="1:34" hidden="1" x14ac:dyDescent="0.25">
      <c r="A85" s="114" t="s">
        <v>159</v>
      </c>
      <c r="B85" s="115" t="s">
        <v>160</v>
      </c>
      <c r="C85" s="114"/>
      <c r="D85" s="93">
        <f>SUM(E85:G85)</f>
        <v>0</v>
      </c>
      <c r="E85" s="74"/>
      <c r="F85" s="93"/>
      <c r="G85" s="93">
        <f>SUM(H85:I85)</f>
        <v>0</v>
      </c>
      <c r="H85" s="74"/>
      <c r="I85" s="89"/>
      <c r="J85" s="116"/>
      <c r="K85" s="113" t="str">
        <f t="shared" si="63"/>
        <v/>
      </c>
      <c r="L85" s="117" t="str">
        <f t="shared" si="64"/>
        <v/>
      </c>
      <c r="M85" s="116"/>
      <c r="N85" s="113" t="str">
        <f t="shared" si="65"/>
        <v/>
      </c>
      <c r="O85" s="117" t="str">
        <f>IF(M85&gt;0,M85*$AB$12,"")</f>
        <v/>
      </c>
      <c r="P85" s="116"/>
      <c r="Q85" s="113" t="str">
        <f t="shared" si="67"/>
        <v/>
      </c>
      <c r="R85" s="117" t="str">
        <f>IF(P85&gt;0,P85*$AD$12,"")</f>
        <v/>
      </c>
      <c r="S85" s="113"/>
      <c r="T85" s="113"/>
      <c r="U85" s="117"/>
      <c r="V85" s="113"/>
      <c r="W85" s="113"/>
      <c r="X85" s="117"/>
      <c r="Y85" s="113"/>
      <c r="Z85" s="113"/>
      <c r="AA85" s="117"/>
      <c r="AH85"/>
    </row>
    <row r="86" spans="1:34" s="39" customFormat="1" ht="25.5" hidden="1" x14ac:dyDescent="0.25">
      <c r="A86" s="114" t="s">
        <v>161</v>
      </c>
      <c r="B86" s="115" t="s">
        <v>200</v>
      </c>
      <c r="C86" s="114" t="s">
        <v>177</v>
      </c>
      <c r="D86" s="93"/>
      <c r="E86" s="74"/>
      <c r="F86" s="93"/>
      <c r="G86" s="93"/>
      <c r="H86" s="74"/>
      <c r="I86" s="89"/>
      <c r="J86" s="116"/>
      <c r="K86" s="113" t="str">
        <f t="shared" si="63"/>
        <v/>
      </c>
      <c r="L86" s="117" t="str">
        <f t="shared" si="64"/>
        <v/>
      </c>
      <c r="M86" s="116"/>
      <c r="N86" s="113" t="str">
        <f t="shared" si="65"/>
        <v/>
      </c>
      <c r="O86" s="117" t="str">
        <f>IF(M86&gt;0,M86*$AB$12,"")</f>
        <v/>
      </c>
      <c r="P86" s="116"/>
      <c r="Q86" s="113" t="str">
        <f t="shared" si="67"/>
        <v/>
      </c>
      <c r="R86" s="117" t="str">
        <f>IF(P86&gt;0,P86*$AD$12,"")</f>
        <v/>
      </c>
      <c r="S86" s="113"/>
      <c r="T86" s="113"/>
      <c r="U86" s="117"/>
      <c r="V86" s="181"/>
      <c r="W86" s="182"/>
      <c r="X86" s="117"/>
      <c r="Y86" s="113"/>
      <c r="Z86" s="113"/>
      <c r="AA86" s="117"/>
    </row>
    <row r="87" spans="1:34" ht="24.75" hidden="1" customHeight="1" x14ac:dyDescent="0.25">
      <c r="A87" s="21" t="s">
        <v>162</v>
      </c>
      <c r="B87" s="19" t="s">
        <v>144</v>
      </c>
      <c r="C87" s="21"/>
      <c r="D87" s="5">
        <f>SUM(E87:G87)</f>
        <v>0</v>
      </c>
      <c r="E87" s="3"/>
      <c r="F87" s="131"/>
      <c r="G87" s="13">
        <f>SUM(L87,O87,R87,U87,X87,AA87)</f>
        <v>0</v>
      </c>
      <c r="H87" s="3"/>
      <c r="I87" s="16"/>
      <c r="J87" s="4"/>
      <c r="K87" s="8" t="str">
        <f t="shared" si="63"/>
        <v/>
      </c>
      <c r="L87" s="26" t="str">
        <f t="shared" si="64"/>
        <v/>
      </c>
      <c r="M87" s="4"/>
      <c r="N87" s="8" t="str">
        <f t="shared" si="65"/>
        <v/>
      </c>
      <c r="O87" s="26" t="str">
        <f>IF(M87&gt;0,M87*$AB$12,"")</f>
        <v/>
      </c>
      <c r="P87" s="4"/>
      <c r="Q87" s="8" t="str">
        <f t="shared" si="67"/>
        <v/>
      </c>
      <c r="R87" s="26" t="str">
        <f>IF(P87&gt;0,P87*$AD$12,"")</f>
        <v/>
      </c>
      <c r="S87" s="8"/>
      <c r="T87" s="8" t="str">
        <f t="shared" si="68"/>
        <v/>
      </c>
      <c r="U87" s="26" t="str">
        <f t="shared" si="69"/>
        <v/>
      </c>
      <c r="V87" s="8"/>
      <c r="W87" s="8" t="str">
        <f t="shared" si="70"/>
        <v/>
      </c>
      <c r="X87" s="26"/>
      <c r="Y87" s="8"/>
      <c r="Z87" s="8" t="str">
        <f t="shared" si="93"/>
        <v/>
      </c>
      <c r="AA87" s="26" t="str">
        <f>IF(Y87&gt;0,Y87*$AG$12,"")</f>
        <v/>
      </c>
      <c r="AH87"/>
    </row>
    <row r="88" spans="1:34" hidden="1" x14ac:dyDescent="0.25">
      <c r="A88" s="21"/>
      <c r="B88" s="19" t="s">
        <v>103</v>
      </c>
      <c r="C88" s="21"/>
      <c r="D88" s="5">
        <f>SUM(D28,D24,D14)</f>
        <v>4644</v>
      </c>
      <c r="E88" s="5">
        <f>SUM(E28,E24,E14)</f>
        <v>1548</v>
      </c>
      <c r="F88" s="5"/>
      <c r="G88" s="5">
        <f>SUM(G28,G24,G14)</f>
        <v>3096</v>
      </c>
      <c r="H88" s="5">
        <f>SUM(H28,H24,H14)</f>
        <v>1442</v>
      </c>
      <c r="I88" s="5">
        <f>SUM(I28,I24,I14)</f>
        <v>0</v>
      </c>
      <c r="J88" s="59"/>
      <c r="K88" s="60" t="str">
        <f t="shared" si="63"/>
        <v/>
      </c>
      <c r="L88" s="61">
        <f>SUM(L14:L87)</f>
        <v>612</v>
      </c>
      <c r="M88" s="59"/>
      <c r="N88" s="60" t="str">
        <f t="shared" si="65"/>
        <v/>
      </c>
      <c r="O88" s="61">
        <f>SUM(O14:O87)</f>
        <v>828</v>
      </c>
      <c r="P88" s="59"/>
      <c r="Q88" s="60" t="str">
        <f t="shared" si="67"/>
        <v/>
      </c>
      <c r="R88" s="61">
        <f>SUM(R14:R87)</f>
        <v>576</v>
      </c>
      <c r="S88" s="60"/>
      <c r="T88" s="60" t="str">
        <f t="shared" si="68"/>
        <v/>
      </c>
      <c r="U88" s="61">
        <f>SUM(U14:U87)</f>
        <v>864</v>
      </c>
      <c r="V88" s="60"/>
      <c r="W88" s="60" t="str">
        <f t="shared" si="70"/>
        <v/>
      </c>
      <c r="X88" s="61">
        <f>SUM(X14:X87)</f>
        <v>576</v>
      </c>
      <c r="Y88" s="60"/>
      <c r="Z88" s="60" t="str">
        <f t="shared" si="93"/>
        <v/>
      </c>
      <c r="AA88" s="61">
        <f>SUM(AA14:AA87)</f>
        <v>468</v>
      </c>
      <c r="AH88"/>
    </row>
    <row r="89" spans="1:34" hidden="1" x14ac:dyDescent="0.25">
      <c r="A89" s="21"/>
      <c r="B89" s="19" t="s">
        <v>104</v>
      </c>
      <c r="C89" s="21"/>
      <c r="D89" s="5">
        <f>SUM(O89,R89,U89,X89,AA89)</f>
        <v>828</v>
      </c>
      <c r="E89" s="3"/>
      <c r="F89" s="123"/>
      <c r="G89" s="3"/>
      <c r="H89" s="3"/>
      <c r="I89" s="16"/>
      <c r="J89" s="59"/>
      <c r="K89" s="60" t="str">
        <f t="shared" si="63"/>
        <v/>
      </c>
      <c r="L89" s="61" t="str">
        <f t="shared" si="64"/>
        <v/>
      </c>
      <c r="M89" s="59"/>
      <c r="N89" s="60" t="str">
        <f t="shared" si="65"/>
        <v/>
      </c>
      <c r="O89" s="61">
        <f>SUM(O52:O58,O61:O64,O71:O72,O76:O80,O84:O87)</f>
        <v>144</v>
      </c>
      <c r="P89" s="59"/>
      <c r="Q89" s="60" t="str">
        <f t="shared" si="67"/>
        <v/>
      </c>
      <c r="R89" s="61">
        <f>SUM(R52:R58,R61:R64,R71:R72,R76:R80,R84:R87)</f>
        <v>72</v>
      </c>
      <c r="S89" s="60"/>
      <c r="T89" s="60" t="str">
        <f t="shared" si="68"/>
        <v/>
      </c>
      <c r="U89" s="61">
        <f>SUM(U52:U58,U61:U64,U69,U70:U73,U76:U80,U84:U87)</f>
        <v>396</v>
      </c>
      <c r="V89" s="60"/>
      <c r="W89" s="60" t="str">
        <f t="shared" si="70"/>
        <v/>
      </c>
      <c r="X89" s="61">
        <f>SUM(X52:X58,X61:X64,X71:X72,X76:X80,X84:X87)</f>
        <v>180</v>
      </c>
      <c r="Y89" s="60"/>
      <c r="Z89" s="60" t="str">
        <f t="shared" si="93"/>
        <v/>
      </c>
      <c r="AA89" s="61">
        <f>SUM(AA52:AA58,AA61:AA64,AA71:AA72,AA76:AA80,AA84:AA87)</f>
        <v>36</v>
      </c>
      <c r="AH89"/>
    </row>
    <row r="90" spans="1:34" hidden="1" x14ac:dyDescent="0.25">
      <c r="A90" s="21"/>
      <c r="B90" s="19"/>
      <c r="C90" s="21"/>
      <c r="D90" s="5"/>
      <c r="E90" s="3"/>
      <c r="F90" s="123"/>
      <c r="G90" s="3"/>
      <c r="H90" s="3"/>
      <c r="I90" s="16"/>
      <c r="J90" s="59"/>
      <c r="K90" s="60" t="str">
        <f t="shared" si="63"/>
        <v/>
      </c>
      <c r="L90" s="61" t="str">
        <f t="shared" si="64"/>
        <v/>
      </c>
      <c r="M90" s="59"/>
      <c r="N90" s="60" t="str">
        <f t="shared" si="65"/>
        <v/>
      </c>
      <c r="O90" s="61">
        <f>O88-O89</f>
        <v>684</v>
      </c>
      <c r="P90" s="59"/>
      <c r="Q90" s="60" t="str">
        <f t="shared" si="67"/>
        <v/>
      </c>
      <c r="R90" s="61">
        <f>R88-R89</f>
        <v>504</v>
      </c>
      <c r="S90" s="60"/>
      <c r="T90" s="60" t="str">
        <f t="shared" si="68"/>
        <v/>
      </c>
      <c r="U90" s="61">
        <f>U88-U89</f>
        <v>468</v>
      </c>
      <c r="V90" s="60"/>
      <c r="W90" s="60" t="str">
        <f t="shared" si="70"/>
        <v/>
      </c>
      <c r="X90" s="61">
        <f>X88-X89</f>
        <v>396</v>
      </c>
      <c r="Y90" s="60"/>
      <c r="Z90" s="60" t="str">
        <f t="shared" si="93"/>
        <v/>
      </c>
      <c r="AA90" s="61">
        <f>AA88-AA89</f>
        <v>432</v>
      </c>
      <c r="AH90"/>
    </row>
    <row r="91" spans="1:34" hidden="1" x14ac:dyDescent="0.25">
      <c r="A91" s="21"/>
      <c r="B91" s="19"/>
      <c r="C91" s="21"/>
      <c r="D91" s="5"/>
      <c r="E91" s="3"/>
      <c r="F91" s="123"/>
      <c r="G91" s="3"/>
      <c r="H91" s="3"/>
      <c r="I91" s="16"/>
      <c r="J91" s="59"/>
      <c r="K91" s="60" t="str">
        <f t="shared" si="63"/>
        <v/>
      </c>
      <c r="L91" s="61" t="str">
        <f t="shared" si="64"/>
        <v/>
      </c>
      <c r="M91" s="59"/>
      <c r="N91" s="60" t="str">
        <f t="shared" si="65"/>
        <v/>
      </c>
      <c r="O91" s="61" t="str">
        <f>IF(M91&gt;0,M91*$AB$12,"")</f>
        <v/>
      </c>
      <c r="P91" s="59"/>
      <c r="Q91" s="60" t="str">
        <f t="shared" si="67"/>
        <v/>
      </c>
      <c r="R91" s="61" t="str">
        <f t="shared" ref="R91:R96" si="94">IF(P91&gt;0,P91*$AD$12,"")</f>
        <v/>
      </c>
      <c r="S91" s="60"/>
      <c r="T91" s="60" t="str">
        <f t="shared" si="68"/>
        <v/>
      </c>
      <c r="U91" s="61" t="str">
        <f t="shared" si="69"/>
        <v/>
      </c>
      <c r="V91" s="60"/>
      <c r="W91" s="60" t="str">
        <f t="shared" si="70"/>
        <v/>
      </c>
      <c r="X91" s="61" t="str">
        <f t="shared" si="71"/>
        <v/>
      </c>
      <c r="Y91" s="60"/>
      <c r="Z91" s="60" t="str">
        <f t="shared" si="93"/>
        <v/>
      </c>
      <c r="AA91" s="61" t="str">
        <f t="shared" ref="AA91:AA98" si="95">IF(Y91&gt;0,Y91*$AG$12,"")</f>
        <v/>
      </c>
      <c r="AH91"/>
    </row>
    <row r="92" spans="1:34" hidden="1" x14ac:dyDescent="0.25">
      <c r="A92" s="21"/>
      <c r="B92" s="19"/>
      <c r="C92" s="21"/>
      <c r="D92" s="5"/>
      <c r="E92" s="3"/>
      <c r="F92" s="123"/>
      <c r="G92" s="3"/>
      <c r="H92" s="3"/>
      <c r="I92" s="16"/>
      <c r="J92" s="59"/>
      <c r="K92" s="60" t="str">
        <f t="shared" si="63"/>
        <v/>
      </c>
      <c r="L92" s="61" t="str">
        <f t="shared" si="64"/>
        <v/>
      </c>
      <c r="M92" s="59"/>
      <c r="N92" s="60" t="str">
        <f t="shared" si="65"/>
        <v/>
      </c>
      <c r="O92" s="61" t="str">
        <f>IF(M92&gt;0,M92*$AB$12,"")</f>
        <v/>
      </c>
      <c r="P92" s="59"/>
      <c r="Q92" s="60" t="str">
        <f t="shared" si="67"/>
        <v/>
      </c>
      <c r="R92" s="61" t="str">
        <f t="shared" si="94"/>
        <v/>
      </c>
      <c r="S92" s="60"/>
      <c r="T92" s="60" t="str">
        <f t="shared" si="68"/>
        <v/>
      </c>
      <c r="U92" s="61" t="str">
        <f t="shared" si="69"/>
        <v/>
      </c>
      <c r="V92" s="60"/>
      <c r="W92" s="60" t="str">
        <f t="shared" si="70"/>
        <v/>
      </c>
      <c r="X92" s="61" t="str">
        <f t="shared" si="71"/>
        <v/>
      </c>
      <c r="Y92" s="60"/>
      <c r="Z92" s="60" t="str">
        <f t="shared" si="93"/>
        <v/>
      </c>
      <c r="AA92" s="61" t="str">
        <f t="shared" si="95"/>
        <v/>
      </c>
      <c r="AH92"/>
    </row>
    <row r="93" spans="1:34" hidden="1" x14ac:dyDescent="0.25">
      <c r="A93" s="21"/>
      <c r="B93" s="19"/>
      <c r="C93" s="21"/>
      <c r="D93" s="5"/>
      <c r="E93" s="3"/>
      <c r="F93" s="123"/>
      <c r="G93" s="3"/>
      <c r="H93" s="3"/>
      <c r="I93" s="16"/>
      <c r="J93" s="59">
        <f>SUM(J15:J87)</f>
        <v>36</v>
      </c>
      <c r="K93" s="60" t="str">
        <f t="shared" si="63"/>
        <v>/</v>
      </c>
      <c r="L93" s="61">
        <f t="shared" si="64"/>
        <v>612</v>
      </c>
      <c r="M93" s="59">
        <f>SUM(M15:M87)</f>
        <v>36</v>
      </c>
      <c r="N93" s="60" t="str">
        <f t="shared" si="65"/>
        <v>/</v>
      </c>
      <c r="O93" s="61">
        <f>IF(M93&gt;0,M93*$AC$12,"")</f>
        <v>684</v>
      </c>
      <c r="P93" s="59">
        <f>SUM(P15:P87)</f>
        <v>36</v>
      </c>
      <c r="Q93" s="60" t="str">
        <f t="shared" si="67"/>
        <v>/</v>
      </c>
      <c r="R93" s="61">
        <f t="shared" si="94"/>
        <v>504</v>
      </c>
      <c r="S93" s="59">
        <f>SUM(S15:S87)</f>
        <v>36</v>
      </c>
      <c r="T93" s="60" t="str">
        <f t="shared" si="68"/>
        <v>/</v>
      </c>
      <c r="U93" s="61">
        <f t="shared" si="69"/>
        <v>468</v>
      </c>
      <c r="V93" s="59">
        <f>SUM(V15:V87)</f>
        <v>36</v>
      </c>
      <c r="W93" s="60" t="str">
        <f t="shared" si="70"/>
        <v>/</v>
      </c>
      <c r="X93" s="61">
        <f t="shared" si="71"/>
        <v>396</v>
      </c>
      <c r="Y93" s="59">
        <f>SUM(Y15:Y87)</f>
        <v>36</v>
      </c>
      <c r="Z93" s="60" t="str">
        <f t="shared" si="93"/>
        <v>/</v>
      </c>
      <c r="AA93" s="61">
        <f t="shared" si="95"/>
        <v>432</v>
      </c>
      <c r="AH93"/>
    </row>
    <row r="94" spans="1:34" hidden="1" x14ac:dyDescent="0.25">
      <c r="A94" s="21"/>
      <c r="B94" s="19"/>
      <c r="C94" s="21"/>
      <c r="D94" s="5"/>
      <c r="E94" s="3"/>
      <c r="F94" s="123"/>
      <c r="G94" s="3"/>
      <c r="H94" s="3"/>
      <c r="I94" s="16"/>
      <c r="J94" s="4"/>
      <c r="K94" s="8" t="str">
        <f t="shared" si="63"/>
        <v/>
      </c>
      <c r="L94" s="26" t="str">
        <f t="shared" si="64"/>
        <v/>
      </c>
      <c r="M94" s="4"/>
      <c r="N94" s="8" t="str">
        <f t="shared" si="65"/>
        <v/>
      </c>
      <c r="O94" s="26" t="str">
        <f>IF(M94&gt;0,M94*$AB$12,"")</f>
        <v/>
      </c>
      <c r="P94" s="4"/>
      <c r="Q94" s="8" t="str">
        <f t="shared" si="67"/>
        <v/>
      </c>
      <c r="R94" s="26" t="str">
        <f t="shared" si="94"/>
        <v/>
      </c>
      <c r="S94" s="8"/>
      <c r="T94" s="8" t="str">
        <f t="shared" si="68"/>
        <v/>
      </c>
      <c r="U94" s="26" t="str">
        <f t="shared" si="69"/>
        <v/>
      </c>
      <c r="V94" s="8"/>
      <c r="W94" s="8" t="str">
        <f t="shared" si="70"/>
        <v/>
      </c>
      <c r="X94" s="26" t="str">
        <f t="shared" si="71"/>
        <v/>
      </c>
      <c r="Y94" s="8"/>
      <c r="Z94" s="8" t="str">
        <f t="shared" si="93"/>
        <v/>
      </c>
      <c r="AA94" s="26" t="str">
        <f t="shared" si="95"/>
        <v/>
      </c>
      <c r="AH94"/>
    </row>
    <row r="95" spans="1:34" ht="25.5" hidden="1" x14ac:dyDescent="0.25">
      <c r="A95" s="50" t="s">
        <v>163</v>
      </c>
      <c r="B95" s="94" t="s">
        <v>164</v>
      </c>
      <c r="C95" s="50" t="str">
        <f>"-/1дз/2э (1эм)"</f>
        <v>-/1дз/2э (1эм)</v>
      </c>
      <c r="D95" s="52">
        <f>SUM(D96:D101)</f>
        <v>0</v>
      </c>
      <c r="E95" s="52">
        <f>SUM(E96:E101)</f>
        <v>0</v>
      </c>
      <c r="F95" s="52"/>
      <c r="G95" s="52">
        <f>SUM(G96:G101)</f>
        <v>0</v>
      </c>
      <c r="H95" s="52">
        <f>SUM(H96:H101)</f>
        <v>0</v>
      </c>
      <c r="I95" s="54"/>
      <c r="J95" s="55"/>
      <c r="K95" s="56" t="str">
        <f>IF(J95&gt;0,"/","")</f>
        <v/>
      </c>
      <c r="L95" s="57" t="str">
        <f>IF(J95&gt;0,J95*$AB$12,"")</f>
        <v/>
      </c>
      <c r="M95" s="55"/>
      <c r="N95" s="56" t="str">
        <f>IF(M95&gt;0,"/","")</f>
        <v/>
      </c>
      <c r="O95" s="57" t="str">
        <f>IF(M95&gt;0,M95*$AB$12,"")</f>
        <v/>
      </c>
      <c r="P95" s="55"/>
      <c r="Q95" s="56" t="str">
        <f>IF(P95&gt;0,"/","")</f>
        <v/>
      </c>
      <c r="R95" s="57" t="str">
        <f t="shared" si="94"/>
        <v/>
      </c>
      <c r="S95" s="56"/>
      <c r="T95" s="56" t="str">
        <f>IF(S95&gt;0,"/","")</f>
        <v/>
      </c>
      <c r="U95" s="57" t="str">
        <f>IF(S95&gt;0,S95*$AE$12,"")</f>
        <v/>
      </c>
      <c r="V95" s="56"/>
      <c r="W95" s="56" t="str">
        <f>IF(V95&gt;0,"/","")</f>
        <v/>
      </c>
      <c r="X95" s="57" t="str">
        <f>IF(V95&gt;0,V95*$AF$12,"")</f>
        <v/>
      </c>
      <c r="Y95" s="56"/>
      <c r="Z95" s="56" t="s">
        <v>105</v>
      </c>
      <c r="AA95" s="57" t="str">
        <f t="shared" si="95"/>
        <v/>
      </c>
      <c r="AH95"/>
    </row>
    <row r="96" spans="1:34" ht="53.25" hidden="1" customHeight="1" x14ac:dyDescent="0.25">
      <c r="A96" s="114" t="s">
        <v>165</v>
      </c>
      <c r="B96" s="115" t="s">
        <v>166</v>
      </c>
      <c r="C96" s="21" t="str">
        <f>"-/-/кэ4"</f>
        <v>-/-/кэ4</v>
      </c>
      <c r="D96" s="5">
        <f>SUM(E96:G96)</f>
        <v>0</v>
      </c>
      <c r="E96" s="3"/>
      <c r="F96" s="131"/>
      <c r="G96" s="13">
        <f>SUM(L96,O96,R96,U96,X96,AA96)</f>
        <v>0</v>
      </c>
      <c r="H96" s="123"/>
      <c r="I96" s="16"/>
      <c r="J96" s="4"/>
      <c r="K96" s="8" t="str">
        <f>IF(J96&gt;0,"/","")</f>
        <v/>
      </c>
      <c r="L96" s="26" t="str">
        <f>IF(J96&gt;0,J96*$AB$12,"")</f>
        <v/>
      </c>
      <c r="M96" s="4"/>
      <c r="N96" s="8" t="str">
        <f>IF(M96&gt;0,"/","")</f>
        <v/>
      </c>
      <c r="O96" s="26" t="str">
        <f>IF(M96&gt;0,M96*$AB$12,"")</f>
        <v/>
      </c>
      <c r="P96" s="4"/>
      <c r="Q96" s="8" t="str">
        <f>IF(P96&gt;0,"/","")</f>
        <v/>
      </c>
      <c r="R96" s="26" t="str">
        <f t="shared" si="94"/>
        <v/>
      </c>
      <c r="S96" s="8"/>
      <c r="T96" s="8" t="str">
        <f>IF(S96&gt;0,"/","")</f>
        <v/>
      </c>
      <c r="U96" s="26" t="str">
        <f>IF(S96&gt;0,S96*$AE$12,"")</f>
        <v/>
      </c>
      <c r="V96" s="8"/>
      <c r="W96" s="8" t="str">
        <f>IF(V96&gt;0,"/","")</f>
        <v/>
      </c>
      <c r="X96" s="26" t="str">
        <f>IF(V96&gt;0,V96*$AF$12,"")</f>
        <v/>
      </c>
      <c r="Y96" s="8"/>
      <c r="Z96" s="8" t="str">
        <f>IF(Y96&gt;0,"/","")</f>
        <v/>
      </c>
      <c r="AA96" s="26" t="str">
        <f t="shared" si="95"/>
        <v/>
      </c>
      <c r="AH96"/>
    </row>
    <row r="97" spans="1:35" ht="25.5" hidden="1" x14ac:dyDescent="0.25">
      <c r="A97" s="114" t="s">
        <v>167</v>
      </c>
      <c r="B97" s="115" t="s">
        <v>168</v>
      </c>
      <c r="C97" s="21" t="str">
        <f>"-/кэ4"</f>
        <v>-/кэ4</v>
      </c>
      <c r="D97" s="5">
        <f>SUM(E97:G97)</f>
        <v>0</v>
      </c>
      <c r="E97" s="3"/>
      <c r="F97" s="131"/>
      <c r="G97" s="13">
        <f>SUM(L97,O97,R97,U97,X97,AA97)</f>
        <v>0</v>
      </c>
      <c r="H97" s="3"/>
      <c r="I97" s="16"/>
      <c r="J97" s="4"/>
      <c r="K97" s="8"/>
      <c r="L97" s="26"/>
      <c r="M97" s="4"/>
      <c r="N97" s="8"/>
      <c r="O97" s="26"/>
      <c r="P97" s="4"/>
      <c r="Q97" s="8"/>
      <c r="R97" s="26"/>
      <c r="S97" s="8"/>
      <c r="T97" s="8" t="str">
        <f>IF(S97&gt;0,"/","")</f>
        <v/>
      </c>
      <c r="U97" s="26" t="str">
        <f>IF(S97&gt;0,S97*$AE$12,"")</f>
        <v/>
      </c>
      <c r="V97" s="8"/>
      <c r="W97" s="8" t="str">
        <f>IF(V97&gt;0,"/","")</f>
        <v/>
      </c>
      <c r="X97" s="26" t="str">
        <f>IF(V97&gt;0,V97*$AF$12,"")</f>
        <v/>
      </c>
      <c r="Y97" s="8"/>
      <c r="Z97" s="8" t="str">
        <f>IF(Y97&gt;0,"/","")</f>
        <v/>
      </c>
      <c r="AA97" s="26" t="str">
        <f t="shared" si="95"/>
        <v/>
      </c>
      <c r="AH97"/>
    </row>
    <row r="98" spans="1:35" hidden="1" x14ac:dyDescent="0.25">
      <c r="A98" s="114" t="s">
        <v>169</v>
      </c>
      <c r="B98" s="115" t="s">
        <v>83</v>
      </c>
      <c r="C98" s="114" t="s">
        <v>177</v>
      </c>
      <c r="D98" s="119"/>
      <c r="E98" s="108"/>
      <c r="F98" s="137"/>
      <c r="G98" s="75"/>
      <c r="H98" s="108"/>
      <c r="I98" s="109"/>
      <c r="J98" s="110"/>
      <c r="K98" s="111" t="str">
        <f>IF(J98&gt;0,"/","")</f>
        <v/>
      </c>
      <c r="L98" s="112" t="str">
        <f>IF(J98&gt;0,J98*$AB$12,"")</f>
        <v/>
      </c>
      <c r="M98" s="110"/>
      <c r="N98" s="111" t="str">
        <f>IF(M98&gt;0,"/","")</f>
        <v/>
      </c>
      <c r="O98" s="112" t="str">
        <f>IF(M98&gt;0,M98*$AB$12,"")</f>
        <v/>
      </c>
      <c r="P98" s="110"/>
      <c r="Q98" s="111" t="str">
        <f>IF(P98&gt;0,"/","")</f>
        <v/>
      </c>
      <c r="R98" s="112" t="str">
        <f>IF(P98&gt;0,P98*$AD$12,"")</f>
        <v/>
      </c>
      <c r="S98" s="111"/>
      <c r="T98" s="111" t="str">
        <f>IF(S98&gt;0,"/","")</f>
        <v/>
      </c>
      <c r="U98" s="112" t="str">
        <f>IF(S98&gt;0,S98*$AE$12,"")</f>
        <v/>
      </c>
      <c r="V98" s="181"/>
      <c r="W98" s="182"/>
      <c r="X98" s="117"/>
      <c r="Y98" s="111"/>
      <c r="Z98" s="111" t="str">
        <f>IF(Y98&gt;0,"/","")</f>
        <v/>
      </c>
      <c r="AA98" s="112" t="str">
        <f t="shared" si="95"/>
        <v/>
      </c>
      <c r="AH98"/>
    </row>
    <row r="99" spans="1:35" hidden="1" x14ac:dyDescent="0.25">
      <c r="A99" s="21" t="s">
        <v>170</v>
      </c>
      <c r="B99" s="19" t="s">
        <v>160</v>
      </c>
      <c r="C99" s="21"/>
      <c r="D99" s="5">
        <f>SUM(E99:G99)</f>
        <v>0</v>
      </c>
      <c r="E99" s="3"/>
      <c r="F99" s="131"/>
      <c r="G99" s="13">
        <f>SUM(L99,O99,R99,U99,X99,AA99)</f>
        <v>0</v>
      </c>
      <c r="H99" s="3"/>
      <c r="I99" s="16"/>
      <c r="J99" s="4"/>
      <c r="K99" s="8" t="str">
        <f>IF(J99&gt;0,"/","")</f>
        <v/>
      </c>
      <c r="L99" s="26" t="str">
        <f>IF(J99&gt;0,J99*$AB$12,"")</f>
        <v/>
      </c>
      <c r="M99" s="4"/>
      <c r="N99" s="8" t="str">
        <f>IF(M99&gt;0,"/","")</f>
        <v/>
      </c>
      <c r="O99" s="26" t="str">
        <f>IF(M99&gt;0,M99*$AB$12,"")</f>
        <v/>
      </c>
      <c r="P99" s="4"/>
      <c r="Q99" s="8" t="str">
        <f>IF(P99&gt;0,"/","")</f>
        <v/>
      </c>
      <c r="R99" s="26" t="str">
        <f>IF(P99&gt;0,P99*$AD$12,"")</f>
        <v/>
      </c>
      <c r="S99" s="8"/>
      <c r="T99" s="8"/>
      <c r="U99" s="26"/>
      <c r="V99" s="8"/>
      <c r="W99" s="8"/>
      <c r="X99" s="26"/>
      <c r="Y99" s="8"/>
      <c r="Z99" s="8"/>
      <c r="AA99" s="26"/>
      <c r="AH99"/>
    </row>
    <row r="100" spans="1:35" ht="25.5" hidden="1" x14ac:dyDescent="0.25">
      <c r="A100" s="114" t="s">
        <v>171</v>
      </c>
      <c r="B100" s="115" t="s">
        <v>200</v>
      </c>
      <c r="C100" s="114" t="s">
        <v>177</v>
      </c>
      <c r="D100" s="119"/>
      <c r="E100" s="108"/>
      <c r="F100" s="137"/>
      <c r="G100" s="75"/>
      <c r="H100" s="108"/>
      <c r="I100" s="109"/>
      <c r="J100" s="110"/>
      <c r="K100" s="111" t="str">
        <f>IF(J100&gt;0,"/","")</f>
        <v/>
      </c>
      <c r="L100" s="112" t="str">
        <f>IF(J100&gt;0,J100*$AB$12,"")</f>
        <v/>
      </c>
      <c r="M100" s="110"/>
      <c r="N100" s="111" t="str">
        <f>IF(M100&gt;0,"/","")</f>
        <v/>
      </c>
      <c r="O100" s="112" t="str">
        <f>IF(M100&gt;0,M100*$AB$12,"")</f>
        <v/>
      </c>
      <c r="P100" s="110"/>
      <c r="Q100" s="111" t="str">
        <f>IF(P100&gt;0,"/","")</f>
        <v/>
      </c>
      <c r="R100" s="112" t="str">
        <f>IF(P100&gt;0,P100*$AD$12,"")</f>
        <v/>
      </c>
      <c r="S100" s="111"/>
      <c r="T100" s="111"/>
      <c r="U100" s="112"/>
      <c r="V100" s="181"/>
      <c r="W100" s="182"/>
      <c r="X100" s="117"/>
      <c r="Y100" s="111"/>
      <c r="Z100" s="111"/>
      <c r="AA100" s="112"/>
      <c r="AH100"/>
    </row>
    <row r="101" spans="1:35" hidden="1" x14ac:dyDescent="0.25">
      <c r="A101" s="21" t="s">
        <v>172</v>
      </c>
      <c r="B101" s="19" t="s">
        <v>144</v>
      </c>
      <c r="C101" s="21"/>
      <c r="D101" s="5">
        <f>SUM(E101:G101)</f>
        <v>0</v>
      </c>
      <c r="E101" s="3"/>
      <c r="F101" s="131"/>
      <c r="G101" s="13">
        <f>SUM(L101,O101,R101,U101,X101,AA101)</f>
        <v>0</v>
      </c>
      <c r="H101" s="3"/>
      <c r="I101" s="16"/>
      <c r="J101" s="4"/>
      <c r="K101" s="8" t="str">
        <f>IF(J101&gt;0,"/","")</f>
        <v/>
      </c>
      <c r="L101" s="26" t="str">
        <f>IF(J101&gt;0,J101*$AB$12,"")</f>
        <v/>
      </c>
      <c r="M101" s="4"/>
      <c r="N101" s="8" t="str">
        <f>IF(M101&gt;0,"/","")</f>
        <v/>
      </c>
      <c r="O101" s="26" t="str">
        <f>IF(M101&gt;0,M101*$AB$12,"")</f>
        <v/>
      </c>
      <c r="P101" s="4"/>
      <c r="Q101" s="8" t="str">
        <f>IF(P101&gt;0,"/","")</f>
        <v/>
      </c>
      <c r="R101" s="26" t="str">
        <f>IF(P101&gt;0,P101*$AD$12,"")</f>
        <v/>
      </c>
      <c r="S101" s="8"/>
      <c r="T101" s="8" t="str">
        <f>IF(S101&gt;0,"/","")</f>
        <v/>
      </c>
      <c r="U101" s="26" t="str">
        <f>IF(S101&gt;0,S101*$AE$12,"")</f>
        <v/>
      </c>
      <c r="V101" s="8"/>
      <c r="W101" s="8" t="str">
        <f>IF(V101&gt;0,"/","")</f>
        <v/>
      </c>
      <c r="X101" s="26"/>
      <c r="Y101" s="8"/>
      <c r="Z101" s="8" t="str">
        <f>IF(Y101&gt;0,"/","")</f>
        <v/>
      </c>
      <c r="AA101" s="26" t="str">
        <f>IF(Y101&gt;0,Y101*$AG$12,"")</f>
        <v/>
      </c>
      <c r="AH101"/>
    </row>
    <row r="102" spans="1:35" ht="24.75" hidden="1" customHeight="1" x14ac:dyDescent="0.25">
      <c r="A102" s="21"/>
      <c r="B102" s="19"/>
      <c r="C102" s="21"/>
      <c r="D102" s="5"/>
      <c r="E102" s="3"/>
      <c r="F102" s="131"/>
      <c r="G102" s="13"/>
      <c r="H102" s="3"/>
      <c r="I102" s="16"/>
      <c r="J102" s="4"/>
      <c r="K102" s="8"/>
      <c r="L102" s="26"/>
      <c r="M102" s="4"/>
      <c r="N102" s="8"/>
      <c r="O102" s="26"/>
      <c r="P102" s="4"/>
      <c r="Q102" s="8"/>
      <c r="R102" s="26"/>
      <c r="S102" s="8"/>
      <c r="T102" s="8"/>
      <c r="U102" s="26"/>
      <c r="V102" s="8"/>
      <c r="W102" s="8"/>
      <c r="X102" s="26"/>
      <c r="Y102" s="8"/>
      <c r="Z102" s="8"/>
      <c r="AA102" s="26"/>
    </row>
    <row r="103" spans="1:35" ht="15" hidden="1" customHeight="1" x14ac:dyDescent="0.25">
      <c r="A103" s="21"/>
      <c r="B103" s="19" t="s">
        <v>103</v>
      </c>
      <c r="C103" s="21"/>
      <c r="D103" s="5">
        <f>SUM(D28,D24,D14)</f>
        <v>4644</v>
      </c>
      <c r="E103" s="5">
        <f>SUM(E28,E24,E14)</f>
        <v>1548</v>
      </c>
      <c r="F103" s="5"/>
      <c r="G103" s="5">
        <f>SUM(G28,G24,G14)</f>
        <v>3096</v>
      </c>
      <c r="H103" s="5">
        <f>SUM(H28,H24,H14)</f>
        <v>1442</v>
      </c>
      <c r="I103" s="5">
        <f>SUM(I28,I24,I14)</f>
        <v>0</v>
      </c>
      <c r="J103" s="59"/>
      <c r="K103" s="60" t="str">
        <f t="shared" si="63"/>
        <v/>
      </c>
      <c r="L103" s="61">
        <f>SUM(L15:L23,L25:L27,L30:L39,L42:L50,L60,L68:L69,L75,L82:L83)</f>
        <v>612</v>
      </c>
      <c r="M103" s="59"/>
      <c r="N103" s="60" t="str">
        <f t="shared" si="65"/>
        <v/>
      </c>
      <c r="O103" s="61">
        <f>SUM(O15:O23,O25:O27,O30:O39,O42:O50,O60,O68:O69,O75,O82:O83)</f>
        <v>684</v>
      </c>
      <c r="P103" s="59"/>
      <c r="Q103" s="60" t="str">
        <f t="shared" si="67"/>
        <v/>
      </c>
      <c r="R103" s="61">
        <f>SUM(R15:R23,R25:R27,R30:R39,R42:R50,R60,R68:R69,R75,R82:R83)</f>
        <v>504</v>
      </c>
      <c r="S103" s="60"/>
      <c r="T103" s="60" t="str">
        <f t="shared" si="68"/>
        <v/>
      </c>
      <c r="U103" s="61">
        <f>SUM(U15:U23,U25:U27,U30:U39,U42:U51,U60,U68:U69,U75,U82:U83)</f>
        <v>468</v>
      </c>
      <c r="V103" s="60"/>
      <c r="W103" s="60" t="str">
        <f t="shared" si="70"/>
        <v/>
      </c>
      <c r="X103" s="61">
        <f>SUM(X15:X23,X25:X27,X30:X39,X42:X51,X60,X68:X69,X75,X82:X83)</f>
        <v>396</v>
      </c>
      <c r="Y103" s="60"/>
      <c r="Z103" s="60" t="str">
        <f t="shared" si="72"/>
        <v/>
      </c>
      <c r="AA103" s="61">
        <f>SUM(AA15:AA23,AA25:AA27,AA30:AA39,AA42:AA50,AA60,AA68:AA69,AA75,AA82:AA83)</f>
        <v>432</v>
      </c>
    </row>
    <row r="104" spans="1:35" ht="15" hidden="1" customHeight="1" x14ac:dyDescent="0.25">
      <c r="A104" s="21"/>
      <c r="B104" s="19" t="s">
        <v>104</v>
      </c>
      <c r="C104" s="21"/>
      <c r="D104" s="5">
        <f>SUM(O104,R104,U104,X104,AA104)</f>
        <v>786</v>
      </c>
      <c r="E104" s="3"/>
      <c r="F104" s="123"/>
      <c r="G104" s="3"/>
      <c r="H104" s="3"/>
      <c r="I104" s="16"/>
      <c r="J104" s="59"/>
      <c r="K104" s="60" t="str">
        <f t="shared" si="63"/>
        <v/>
      </c>
      <c r="L104" s="61" t="str">
        <f t="shared" si="64"/>
        <v/>
      </c>
      <c r="M104" s="59"/>
      <c r="N104" s="60" t="str">
        <f t="shared" si="65"/>
        <v/>
      </c>
      <c r="O104" s="61">
        <f>SUM(O52:O58,O61:O66,O71:O73,O76:O80,O100:O102)</f>
        <v>144</v>
      </c>
      <c r="P104" s="59"/>
      <c r="Q104" s="60" t="str">
        <f t="shared" si="67"/>
        <v/>
      </c>
      <c r="R104" s="61">
        <f>SUM(R52:R58,R61:R66,R71:R73,R76:R80,R100:R102)</f>
        <v>72</v>
      </c>
      <c r="S104" s="60"/>
      <c r="T104" s="60" t="str">
        <f t="shared" si="68"/>
        <v/>
      </c>
      <c r="U104" s="61">
        <f>SUM(U52:U58,U61:U66,U71:U73,U76:U80,U100:U102)</f>
        <v>354</v>
      </c>
      <c r="V104" s="60"/>
      <c r="W104" s="60" t="str">
        <f t="shared" si="70"/>
        <v/>
      </c>
      <c r="X104" s="61">
        <f>SUM(X52:X58,X61:X66,X71:X73,X76:X80,X85,X87)</f>
        <v>180</v>
      </c>
      <c r="Y104" s="60"/>
      <c r="Z104" s="60" t="str">
        <f t="shared" si="72"/>
        <v/>
      </c>
      <c r="AA104" s="61">
        <f>SUM(AA52:AA58,AA61:AA66,AA71:AA73,AA76:AA80,AA100:AA102)</f>
        <v>36</v>
      </c>
      <c r="AI104" s="61">
        <f>SUM(AI16:AI24,AI26:AI28,AI31:AI40,AI43:AI52,AI61,AI69:AI70,AI76,AI83:AI84)</f>
        <v>0</v>
      </c>
    </row>
    <row r="105" spans="1:35" ht="15" hidden="1" customHeight="1" x14ac:dyDescent="0.25">
      <c r="A105" s="21"/>
      <c r="B105" s="19"/>
      <c r="C105" s="21"/>
      <c r="D105" s="5"/>
      <c r="E105" s="3"/>
      <c r="F105" s="123"/>
      <c r="G105" s="3"/>
      <c r="H105" s="3"/>
      <c r="I105" s="16"/>
      <c r="J105" s="59"/>
      <c r="K105" s="60" t="str">
        <f t="shared" si="63"/>
        <v/>
      </c>
      <c r="L105" s="61" t="str">
        <f t="shared" si="64"/>
        <v/>
      </c>
      <c r="M105" s="59"/>
      <c r="N105" s="60" t="str">
        <f t="shared" si="65"/>
        <v/>
      </c>
      <c r="O105" s="61">
        <f>O103</f>
        <v>684</v>
      </c>
      <c r="P105" s="59"/>
      <c r="Q105" s="60" t="str">
        <f t="shared" si="67"/>
        <v/>
      </c>
      <c r="R105" s="61">
        <f>R103</f>
        <v>504</v>
      </c>
      <c r="S105" s="60"/>
      <c r="T105" s="60" t="str">
        <f t="shared" si="68"/>
        <v/>
      </c>
      <c r="U105" s="61">
        <f>U103</f>
        <v>468</v>
      </c>
      <c r="V105" s="60"/>
      <c r="W105" s="60" t="str">
        <f t="shared" si="70"/>
        <v/>
      </c>
      <c r="X105" s="61">
        <f>X103</f>
        <v>396</v>
      </c>
      <c r="Y105" s="60"/>
      <c r="Z105" s="60" t="str">
        <f t="shared" si="72"/>
        <v/>
      </c>
      <c r="AA105" s="61">
        <f>AA103</f>
        <v>432</v>
      </c>
    </row>
    <row r="106" spans="1:35" ht="15" hidden="1" customHeight="1" x14ac:dyDescent="0.25">
      <c r="A106" s="21"/>
      <c r="B106" s="19"/>
      <c r="C106" s="21"/>
      <c r="D106" s="5"/>
      <c r="E106" s="3"/>
      <c r="F106" s="123"/>
      <c r="G106" s="3"/>
      <c r="H106" s="3"/>
      <c r="I106" s="16"/>
      <c r="J106" s="59"/>
      <c r="K106" s="60" t="str">
        <f t="shared" si="63"/>
        <v/>
      </c>
      <c r="L106" s="61" t="str">
        <f t="shared" si="64"/>
        <v/>
      </c>
      <c r="M106" s="59"/>
      <c r="N106" s="60" t="str">
        <f t="shared" si="65"/>
        <v/>
      </c>
      <c r="O106" s="61" t="str">
        <f>IF(M106&gt;0,M106*$AB$12,"")</f>
        <v/>
      </c>
      <c r="P106" s="59"/>
      <c r="Q106" s="60" t="str">
        <f t="shared" si="67"/>
        <v/>
      </c>
      <c r="R106" s="61" t="str">
        <f>IF(P106&gt;0,P106*$AD$12,"")</f>
        <v/>
      </c>
      <c r="S106" s="60"/>
      <c r="T106" s="60" t="str">
        <f t="shared" si="68"/>
        <v/>
      </c>
      <c r="U106" s="61" t="str">
        <f t="shared" si="69"/>
        <v/>
      </c>
      <c r="V106" s="60"/>
      <c r="W106" s="60" t="str">
        <f t="shared" si="70"/>
        <v/>
      </c>
      <c r="X106" s="61" t="str">
        <f t="shared" si="71"/>
        <v/>
      </c>
      <c r="Y106" s="60"/>
      <c r="Z106" s="60" t="str">
        <f t="shared" si="72"/>
        <v/>
      </c>
      <c r="AA106" s="61" t="str">
        <f>IF(Y106&gt;0,Y106*$AG$12,"")</f>
        <v/>
      </c>
    </row>
    <row r="107" spans="1:35" ht="15" hidden="1" customHeight="1" x14ac:dyDescent="0.25">
      <c r="A107" s="21"/>
      <c r="B107" s="19"/>
      <c r="C107" s="21"/>
      <c r="D107" s="5"/>
      <c r="E107" s="3"/>
      <c r="F107" s="123"/>
      <c r="G107" s="3"/>
      <c r="H107" s="3"/>
      <c r="I107" s="16"/>
      <c r="J107" s="59"/>
      <c r="K107" s="60" t="str">
        <f t="shared" si="63"/>
        <v/>
      </c>
      <c r="L107" s="61" t="str">
        <f t="shared" si="64"/>
        <v/>
      </c>
      <c r="M107" s="59"/>
      <c r="N107" s="60" t="str">
        <f t="shared" si="65"/>
        <v/>
      </c>
      <c r="O107" s="61" t="str">
        <f>IF(M107&gt;0,M107*$AB$12,"")</f>
        <v/>
      </c>
      <c r="P107" s="59"/>
      <c r="Q107" s="60" t="str">
        <f t="shared" si="67"/>
        <v/>
      </c>
      <c r="R107" s="61" t="str">
        <f>IF(P107&gt;0,P107*$AD$12,"")</f>
        <v/>
      </c>
      <c r="S107" s="60"/>
      <c r="T107" s="60" t="str">
        <f t="shared" si="68"/>
        <v/>
      </c>
      <c r="U107" s="61" t="str">
        <f t="shared" si="69"/>
        <v/>
      </c>
      <c r="V107" s="60"/>
      <c r="W107" s="60" t="str">
        <f t="shared" si="70"/>
        <v/>
      </c>
      <c r="X107" s="61" t="str">
        <f t="shared" si="71"/>
        <v/>
      </c>
      <c r="Y107" s="60"/>
      <c r="Z107" s="60" t="str">
        <f t="shared" si="72"/>
        <v/>
      </c>
      <c r="AA107" s="61" t="str">
        <f>IF(Y107&gt;0,Y107*$AG$12,"")</f>
        <v/>
      </c>
    </row>
    <row r="108" spans="1:35" ht="15" hidden="1" customHeight="1" x14ac:dyDescent="0.25">
      <c r="A108" s="21"/>
      <c r="B108" s="19"/>
      <c r="C108" s="21"/>
      <c r="D108" s="5"/>
      <c r="E108" s="3"/>
      <c r="F108" s="123"/>
      <c r="G108" s="3"/>
      <c r="H108" s="3"/>
      <c r="I108" s="16"/>
      <c r="J108" s="59">
        <f>SUM(J15:J102)</f>
        <v>72</v>
      </c>
      <c r="K108" s="60" t="str">
        <f t="shared" si="63"/>
        <v>/</v>
      </c>
      <c r="L108" s="95">
        <f t="shared" si="64"/>
        <v>1224</v>
      </c>
      <c r="M108" s="59">
        <f>SUM(M15:M102)</f>
        <v>72</v>
      </c>
      <c r="N108" s="60" t="str">
        <f t="shared" si="65"/>
        <v>/</v>
      </c>
      <c r="O108" s="95">
        <f>IF(M108&gt;0,M108*$AC$12,"")</f>
        <v>1368</v>
      </c>
      <c r="P108" s="59">
        <f>SUM(P15:P102)</f>
        <v>72</v>
      </c>
      <c r="Q108" s="60" t="str">
        <f t="shared" si="67"/>
        <v>/</v>
      </c>
      <c r="R108" s="95">
        <f>IF(P108&gt;0,P108*$AD$12,"")</f>
        <v>1008</v>
      </c>
      <c r="S108" s="59">
        <f>SUM(S15:S102)</f>
        <v>72</v>
      </c>
      <c r="T108" s="60" t="str">
        <f t="shared" si="68"/>
        <v>/</v>
      </c>
      <c r="U108" s="61">
        <f t="shared" si="69"/>
        <v>936</v>
      </c>
      <c r="V108" s="59">
        <f>SUM(V15:V102)</f>
        <v>72</v>
      </c>
      <c r="W108" s="60" t="str">
        <f t="shared" si="70"/>
        <v>/</v>
      </c>
      <c r="X108" s="61">
        <f t="shared" si="71"/>
        <v>792</v>
      </c>
      <c r="Y108" s="59">
        <f>SUM(Y15:Y102)</f>
        <v>72</v>
      </c>
      <c r="Z108" s="60" t="str">
        <f t="shared" si="72"/>
        <v>/</v>
      </c>
      <c r="AA108" s="61">
        <f>IF(Y108&gt;0,Y108*$AG$12,"")</f>
        <v>864</v>
      </c>
    </row>
    <row r="109" spans="1:35" ht="15" hidden="1" customHeight="1" x14ac:dyDescent="0.25">
      <c r="A109" s="21"/>
      <c r="B109" s="19"/>
      <c r="C109" s="21"/>
      <c r="D109" s="5"/>
      <c r="E109" s="3"/>
      <c r="F109" s="123"/>
      <c r="G109" s="3"/>
      <c r="H109" s="3"/>
      <c r="I109" s="16"/>
      <c r="J109" s="4"/>
      <c r="K109" s="8" t="str">
        <f t="shared" si="63"/>
        <v/>
      </c>
      <c r="L109" s="26" t="str">
        <f t="shared" si="64"/>
        <v/>
      </c>
      <c r="M109" s="4"/>
      <c r="N109" s="8" t="str">
        <f t="shared" si="65"/>
        <v/>
      </c>
      <c r="O109" s="26" t="str">
        <f>IF(M109&gt;0,M109*$AB$12,"")</f>
        <v/>
      </c>
      <c r="P109" s="4"/>
      <c r="Q109" s="8" t="str">
        <f t="shared" si="67"/>
        <v/>
      </c>
      <c r="R109" s="26" t="str">
        <f>IF(P109&gt;0,P109*$AD$12,"")</f>
        <v/>
      </c>
      <c r="S109" s="8"/>
      <c r="T109" s="8" t="str">
        <f t="shared" si="68"/>
        <v/>
      </c>
      <c r="U109" s="26" t="str">
        <f t="shared" si="69"/>
        <v/>
      </c>
      <c r="V109" s="8"/>
      <c r="W109" s="8" t="str">
        <f t="shared" si="70"/>
        <v/>
      </c>
      <c r="X109" s="26" t="str">
        <f t="shared" si="71"/>
        <v/>
      </c>
      <c r="Y109" s="8"/>
      <c r="Z109" s="8" t="str">
        <f t="shared" si="72"/>
        <v/>
      </c>
      <c r="AA109" s="26" t="str">
        <f>IF(Y109&gt;0,Y109*$AG$12,"")</f>
        <v/>
      </c>
    </row>
    <row r="110" spans="1:35" x14ac:dyDescent="0.25">
      <c r="A110" s="21"/>
      <c r="B110" s="19"/>
      <c r="C110" s="21"/>
      <c r="D110" s="5"/>
      <c r="E110" s="3"/>
      <c r="F110" s="131"/>
      <c r="G110" s="13"/>
      <c r="H110" s="3"/>
      <c r="I110" s="16"/>
      <c r="J110" s="4"/>
      <c r="K110" s="8"/>
      <c r="L110" s="26"/>
      <c r="M110" s="4"/>
      <c r="N110" s="8"/>
      <c r="O110" s="26"/>
      <c r="P110" s="4"/>
      <c r="Q110" s="8"/>
      <c r="R110" s="26"/>
      <c r="S110" s="8"/>
      <c r="T110" s="8"/>
      <c r="U110" s="26"/>
      <c r="V110" s="8"/>
      <c r="W110" s="8"/>
      <c r="X110" s="26"/>
      <c r="Y110" s="8"/>
      <c r="Z110" s="8"/>
      <c r="AA110" s="26"/>
    </row>
    <row r="111" spans="1:35" x14ac:dyDescent="0.25">
      <c r="A111" s="21"/>
      <c r="B111" s="68" t="s">
        <v>178</v>
      </c>
      <c r="C111" s="38"/>
      <c r="D111" s="5">
        <f>D103</f>
        <v>4644</v>
      </c>
      <c r="E111" s="5">
        <f>E103</f>
        <v>1548</v>
      </c>
      <c r="F111" s="5">
        <v>6</v>
      </c>
      <c r="G111" s="5">
        <f>G103</f>
        <v>3096</v>
      </c>
      <c r="H111" s="5">
        <f>H103</f>
        <v>1442</v>
      </c>
      <c r="I111" s="5"/>
      <c r="J111" s="183">
        <f>L103</f>
        <v>612</v>
      </c>
      <c r="K111" s="184"/>
      <c r="L111" s="185"/>
      <c r="M111" s="183">
        <f>O105</f>
        <v>684</v>
      </c>
      <c r="N111" s="184"/>
      <c r="O111" s="185"/>
      <c r="P111" s="183">
        <f>R105</f>
        <v>504</v>
      </c>
      <c r="Q111" s="184"/>
      <c r="R111" s="185"/>
      <c r="S111" s="183">
        <f>U105</f>
        <v>468</v>
      </c>
      <c r="T111" s="184"/>
      <c r="U111" s="185"/>
      <c r="V111" s="183">
        <f>X105</f>
        <v>396</v>
      </c>
      <c r="W111" s="184"/>
      <c r="X111" s="185"/>
      <c r="Y111" s="183">
        <f>AA105</f>
        <v>432</v>
      </c>
      <c r="Z111" s="184"/>
      <c r="AA111" s="185"/>
    </row>
    <row r="112" spans="1:35" x14ac:dyDescent="0.25">
      <c r="A112" s="21"/>
      <c r="B112" s="68" t="s">
        <v>179</v>
      </c>
      <c r="C112" s="38" t="s">
        <v>181</v>
      </c>
      <c r="D112" s="5"/>
      <c r="E112" s="5"/>
      <c r="F112" s="126"/>
      <c r="G112" s="9"/>
      <c r="H112" s="5"/>
      <c r="I112" s="4"/>
      <c r="J112" s="28"/>
      <c r="K112" s="4"/>
      <c r="L112" s="23"/>
      <c r="M112" s="28"/>
      <c r="N112" s="4"/>
      <c r="O112" s="23"/>
      <c r="P112" s="28"/>
      <c r="Q112" s="4"/>
      <c r="R112" s="23"/>
      <c r="S112" s="28"/>
      <c r="T112" s="4"/>
      <c r="U112" s="23"/>
      <c r="V112" s="28"/>
      <c r="W112" s="4"/>
      <c r="X112" s="23"/>
      <c r="Y112" s="28"/>
      <c r="Z112" s="4"/>
      <c r="AA112" s="23"/>
    </row>
    <row r="113" spans="1:39" ht="25.5" x14ac:dyDescent="0.25">
      <c r="A113" s="21"/>
      <c r="B113" s="68" t="s">
        <v>180</v>
      </c>
      <c r="C113" s="38" t="s">
        <v>182</v>
      </c>
      <c r="D113" s="5"/>
      <c r="E113" s="3"/>
      <c r="F113" s="131"/>
      <c r="G113" s="13"/>
      <c r="H113" s="3"/>
      <c r="I113" s="16"/>
      <c r="J113" s="234">
        <f>SUM(L117:L118)</f>
        <v>0</v>
      </c>
      <c r="K113" s="235"/>
      <c r="L113" s="71" t="s">
        <v>31</v>
      </c>
      <c r="M113" s="234">
        <f>SUM(O117:O118)</f>
        <v>4</v>
      </c>
      <c r="N113" s="235"/>
      <c r="O113" s="71" t="s">
        <v>31</v>
      </c>
      <c r="P113" s="234">
        <f>SUM(R117:R118)</f>
        <v>2</v>
      </c>
      <c r="Q113" s="235"/>
      <c r="R113" s="71" t="s">
        <v>31</v>
      </c>
      <c r="S113" s="234">
        <f>SUM(U117:U118)</f>
        <v>11</v>
      </c>
      <c r="T113" s="235"/>
      <c r="U113" s="71" t="s">
        <v>31</v>
      </c>
      <c r="V113" s="234">
        <f>SUM(X117:X118)</f>
        <v>5</v>
      </c>
      <c r="W113" s="235"/>
      <c r="X113" s="71" t="s">
        <v>31</v>
      </c>
      <c r="Y113" s="234">
        <f>SUM(AA117,Y118)</f>
        <v>1</v>
      </c>
      <c r="Z113" s="235"/>
      <c r="AA113" s="71" t="s">
        <v>31</v>
      </c>
      <c r="AI113" s="86"/>
      <c r="AJ113" s="86"/>
      <c r="AK113" s="86"/>
      <c r="AL113" s="86"/>
      <c r="AM113" s="86"/>
    </row>
    <row r="114" spans="1:39" x14ac:dyDescent="0.25">
      <c r="A114" s="21" t="s">
        <v>122</v>
      </c>
      <c r="B114" s="19" t="s">
        <v>199</v>
      </c>
      <c r="C114" s="38" t="s">
        <v>176</v>
      </c>
      <c r="D114" s="5"/>
      <c r="E114" s="3"/>
      <c r="F114" s="131"/>
      <c r="G114" s="13"/>
      <c r="H114" s="3"/>
      <c r="I114" s="16"/>
      <c r="J114" s="4"/>
      <c r="K114" s="8"/>
      <c r="L114" s="26"/>
      <c r="M114" s="4"/>
      <c r="N114" s="8"/>
      <c r="O114" s="26"/>
      <c r="P114" s="4"/>
      <c r="Q114" s="8"/>
      <c r="R114" s="26"/>
      <c r="S114" s="8"/>
      <c r="T114" s="8"/>
      <c r="U114" s="26"/>
      <c r="V114" s="8"/>
      <c r="W114" s="8"/>
      <c r="X114" s="26"/>
      <c r="Y114" s="234">
        <v>4</v>
      </c>
      <c r="Z114" s="235"/>
      <c r="AA114" s="71" t="s">
        <v>31</v>
      </c>
    </row>
    <row r="115" spans="1:39" ht="25.5" x14ac:dyDescent="0.25">
      <c r="A115" s="21" t="s">
        <v>197</v>
      </c>
      <c r="B115" s="19" t="s">
        <v>123</v>
      </c>
      <c r="C115" s="38" t="s">
        <v>196</v>
      </c>
      <c r="D115" s="5"/>
      <c r="E115" s="3"/>
      <c r="F115" s="131"/>
      <c r="G115" s="13"/>
      <c r="H115" s="3"/>
      <c r="I115" s="16"/>
      <c r="J115" s="4"/>
      <c r="K115" s="8"/>
      <c r="L115" s="26"/>
      <c r="M115" s="4"/>
      <c r="N115" s="8"/>
      <c r="O115" s="26"/>
      <c r="P115" s="4"/>
      <c r="Q115" s="8"/>
      <c r="R115" s="26"/>
      <c r="S115" s="8"/>
      <c r="T115" s="8"/>
      <c r="U115" s="26"/>
      <c r="V115" s="8"/>
      <c r="W115" s="8"/>
      <c r="X115" s="26"/>
      <c r="Y115" s="8"/>
      <c r="Z115" s="8"/>
      <c r="AA115" s="26"/>
    </row>
    <row r="116" spans="1:39" ht="15" customHeight="1" x14ac:dyDescent="0.25">
      <c r="A116" s="194" t="s">
        <v>211</v>
      </c>
      <c r="B116" s="195"/>
      <c r="C116" s="195"/>
      <c r="D116" s="195"/>
      <c r="E116" s="196"/>
      <c r="F116" s="129"/>
      <c r="G116" s="200" t="s">
        <v>126</v>
      </c>
      <c r="H116" s="184"/>
      <c r="I116" s="185"/>
      <c r="J116" s="69"/>
      <c r="K116" s="70"/>
      <c r="L116" s="71">
        <f>COUNT(L15:L23,L25:L27,L30:L39,L42:L50,#REF!,L60,L68:L69,L75,#REF!)</f>
        <v>14</v>
      </c>
      <c r="M116" s="69"/>
      <c r="N116" s="70"/>
      <c r="O116" s="71">
        <f>COUNT(O15:O23,O25:O27,O30:O39,O42:O50,#REF!,O60,O68:O69,O75,#REF!)</f>
        <v>16</v>
      </c>
      <c r="P116" s="69"/>
      <c r="Q116" s="70"/>
      <c r="R116" s="71">
        <f>COUNT(R15:R23,R25:R27,R30:R39,R42:R50,#REF!,R60,R68:R69,R75,#REF!)</f>
        <v>13</v>
      </c>
      <c r="S116" s="69"/>
      <c r="T116" s="70"/>
      <c r="U116" s="71">
        <f>COUNT(U15:U23,U25:U27,U30:U39,U42:U50,#REF!,U60,U68:U69,U75,#REF!)</f>
        <v>13</v>
      </c>
      <c r="V116" s="8"/>
      <c r="W116" s="8"/>
      <c r="X116" s="71">
        <f>COUNT(X15:X23,X25:X27,X30:X39,X42:X51,#REF!,X60,X68:X69,X75,X82,X83)</f>
        <v>10</v>
      </c>
      <c r="Y116" s="8"/>
      <c r="Z116" s="8"/>
      <c r="AA116" s="71">
        <f>COUNT(AA15:AA23,AA25:AA27,AA30:AA39,AA42:AA50,#REF!,AA60,AA68:AA69,AA75,AA82,AA83)</f>
        <v>12</v>
      </c>
    </row>
    <row r="117" spans="1:39" ht="15" customHeight="1" x14ac:dyDescent="0.25">
      <c r="A117" s="197"/>
      <c r="B117" s="198"/>
      <c r="C117" s="198"/>
      <c r="D117" s="198"/>
      <c r="E117" s="199"/>
      <c r="F117" s="130"/>
      <c r="G117" s="200" t="s">
        <v>127</v>
      </c>
      <c r="H117" s="184"/>
      <c r="I117" s="185"/>
      <c r="J117" s="4"/>
      <c r="K117" s="8"/>
      <c r="L117" s="61">
        <f>SUM(L52,L61,L70,L76,L84)/36</f>
        <v>0</v>
      </c>
      <c r="M117" s="4"/>
      <c r="N117" s="8"/>
      <c r="O117" s="61">
        <f>SUM(O52,O61,O70,O76,O84)/36</f>
        <v>3</v>
      </c>
      <c r="P117" s="4"/>
      <c r="Q117" s="8"/>
      <c r="R117" s="61">
        <f>SUM(R52,R61,R70,R76,R84)/36</f>
        <v>1</v>
      </c>
      <c r="S117" s="8"/>
      <c r="T117" s="8"/>
      <c r="U117" s="150">
        <f>SUM(U52,U61,U70,U76,U84)/36</f>
        <v>2.1666666666666665</v>
      </c>
      <c r="V117" s="8"/>
      <c r="W117" s="8"/>
      <c r="X117" s="61">
        <f>SUM(X52,X61,X70,X76,X84)/36</f>
        <v>0</v>
      </c>
      <c r="Y117" s="2"/>
      <c r="Z117" s="2"/>
      <c r="AA117" s="61">
        <f>SUM(AA52,AA61,AA70,AA76,AA84)/36</f>
        <v>0</v>
      </c>
    </row>
    <row r="118" spans="1:39" ht="40.5" customHeight="1" x14ac:dyDescent="0.25">
      <c r="A118" s="197"/>
      <c r="B118" s="198"/>
      <c r="C118" s="198"/>
      <c r="D118" s="198"/>
      <c r="E118" s="199"/>
      <c r="F118" s="130"/>
      <c r="G118" s="200" t="s">
        <v>128</v>
      </c>
      <c r="H118" s="184"/>
      <c r="I118" s="185"/>
      <c r="J118" s="4"/>
      <c r="K118" s="8"/>
      <c r="L118" s="26">
        <f>SUM(L55,L64,L72,L78,L86)/36</f>
        <v>0</v>
      </c>
      <c r="M118" s="4"/>
      <c r="N118" s="8"/>
      <c r="O118" s="26">
        <f>SUM(O55,O64,O72,O78,O86)/36</f>
        <v>1</v>
      </c>
      <c r="P118" s="4"/>
      <c r="Q118" s="8"/>
      <c r="R118" s="26">
        <f>SUM(R55,R64,R72,R78,R86)/36</f>
        <v>1</v>
      </c>
      <c r="S118" s="8"/>
      <c r="T118" s="8"/>
      <c r="U118" s="26">
        <f>SUM(U55,U64,U72,U78,U86)/36</f>
        <v>8.8333333333333339</v>
      </c>
      <c r="V118" s="8"/>
      <c r="W118" s="8"/>
      <c r="X118" s="26">
        <f>SUM(X55,X64,X72,X78,X86)/36</f>
        <v>5</v>
      </c>
      <c r="Y118" s="28">
        <f>SUM(AA55,AA64,AA72,AA78,AA86)/36</f>
        <v>1</v>
      </c>
      <c r="Z118" s="4" t="s">
        <v>32</v>
      </c>
      <c r="AA118" s="23">
        <v>4</v>
      </c>
    </row>
    <row r="119" spans="1:39" ht="15" customHeight="1" x14ac:dyDescent="0.25">
      <c r="A119" s="197"/>
      <c r="B119" s="198"/>
      <c r="C119" s="198"/>
      <c r="D119" s="198"/>
      <c r="E119" s="199"/>
      <c r="F119" s="130"/>
      <c r="G119" s="200" t="s">
        <v>129</v>
      </c>
      <c r="H119" s="184"/>
      <c r="I119" s="185"/>
      <c r="J119" s="78"/>
      <c r="K119" s="79"/>
      <c r="L119" s="80">
        <v>0</v>
      </c>
      <c r="M119" s="78"/>
      <c r="N119" s="79"/>
      <c r="O119" s="80">
        <v>3</v>
      </c>
      <c r="P119" s="78"/>
      <c r="Q119" s="79"/>
      <c r="R119" s="80">
        <v>3</v>
      </c>
      <c r="S119" s="79"/>
      <c r="T119" s="79"/>
      <c r="U119" s="80">
        <v>3</v>
      </c>
      <c r="V119" s="79"/>
      <c r="W119" s="79"/>
      <c r="X119" s="80">
        <v>3</v>
      </c>
      <c r="Y119" s="79"/>
      <c r="Z119" s="79"/>
      <c r="AA119" s="80">
        <v>4</v>
      </c>
    </row>
    <row r="120" spans="1:39" ht="27.75" customHeight="1" x14ac:dyDescent="0.25">
      <c r="A120" s="197"/>
      <c r="B120" s="198"/>
      <c r="C120" s="198"/>
      <c r="D120" s="198"/>
      <c r="E120" s="199"/>
      <c r="F120" s="130"/>
      <c r="G120" s="200" t="s">
        <v>130</v>
      </c>
      <c r="H120" s="184"/>
      <c r="I120" s="185"/>
      <c r="J120" s="78"/>
      <c r="K120" s="79"/>
      <c r="L120" s="80">
        <v>3</v>
      </c>
      <c r="M120" s="78"/>
      <c r="N120" s="79"/>
      <c r="O120" s="80">
        <v>2</v>
      </c>
      <c r="P120" s="78"/>
      <c r="Q120" s="79"/>
      <c r="R120" s="80">
        <v>3</v>
      </c>
      <c r="S120" s="79"/>
      <c r="T120" s="79"/>
      <c r="U120" s="80">
        <v>3</v>
      </c>
      <c r="V120" s="79"/>
      <c r="W120" s="79"/>
      <c r="X120" s="80">
        <v>2</v>
      </c>
      <c r="Y120" s="79"/>
      <c r="Z120" s="79"/>
      <c r="AA120" s="80">
        <v>7</v>
      </c>
    </row>
    <row r="121" spans="1:39" x14ac:dyDescent="0.25">
      <c r="A121" s="197"/>
      <c r="B121" s="198"/>
      <c r="C121" s="198"/>
      <c r="D121" s="198"/>
      <c r="E121" s="199"/>
      <c r="F121" s="106"/>
      <c r="G121" s="200" t="s">
        <v>131</v>
      </c>
      <c r="H121" s="184"/>
      <c r="I121" s="185"/>
      <c r="J121" s="78"/>
      <c r="K121" s="79"/>
      <c r="L121" s="80">
        <v>3</v>
      </c>
      <c r="M121" s="78"/>
      <c r="N121" s="79"/>
      <c r="O121" s="80">
        <v>4</v>
      </c>
      <c r="P121" s="78"/>
      <c r="Q121" s="79"/>
      <c r="R121" s="80">
        <v>2</v>
      </c>
      <c r="S121" s="79"/>
      <c r="T121" s="79"/>
      <c r="U121" s="80">
        <v>4</v>
      </c>
      <c r="V121" s="79"/>
      <c r="W121" s="79"/>
      <c r="X121" s="80">
        <v>1</v>
      </c>
      <c r="Y121" s="79"/>
      <c r="Z121" s="79"/>
      <c r="AA121" s="80">
        <v>2</v>
      </c>
    </row>
    <row r="122" spans="1:39" ht="15.75" thickBot="1" x14ac:dyDescent="0.3">
      <c r="A122" s="143"/>
      <c r="B122" s="138"/>
      <c r="C122" s="138"/>
      <c r="D122" s="138"/>
      <c r="E122" s="138"/>
      <c r="F122" s="139"/>
      <c r="G122" s="174" t="s">
        <v>198</v>
      </c>
      <c r="H122" s="175"/>
      <c r="I122" s="176"/>
      <c r="J122" s="140"/>
      <c r="K122" s="141"/>
      <c r="L122" s="142"/>
      <c r="M122" s="140"/>
      <c r="N122" s="141"/>
      <c r="O122" s="142"/>
      <c r="P122" s="140"/>
      <c r="Q122" s="141"/>
      <c r="R122" s="142"/>
      <c r="S122" s="141"/>
      <c r="T122" s="141"/>
      <c r="U122" s="142">
        <v>1</v>
      </c>
      <c r="V122" s="141"/>
      <c r="W122" s="141"/>
      <c r="X122" s="142"/>
      <c r="Y122" s="141"/>
      <c r="Z122" s="141"/>
      <c r="AA122" s="142"/>
    </row>
  </sheetData>
  <mergeCells count="78">
    <mergeCell ref="A1:AA1"/>
    <mergeCell ref="Y114:Z114"/>
    <mergeCell ref="Y113:Z113"/>
    <mergeCell ref="V113:W113"/>
    <mergeCell ref="S113:T113"/>
    <mergeCell ref="Y111:AA111"/>
    <mergeCell ref="V111:X111"/>
    <mergeCell ref="J111:L111"/>
    <mergeCell ref="M79:O79"/>
    <mergeCell ref="M111:O111"/>
    <mergeCell ref="J4:L4"/>
    <mergeCell ref="J79:L79"/>
    <mergeCell ref="Y13:AA13"/>
    <mergeCell ref="V98:W98"/>
    <mergeCell ref="V100:W100"/>
    <mergeCell ref="A2:A12"/>
    <mergeCell ref="G116:I116"/>
    <mergeCell ref="D3:D12"/>
    <mergeCell ref="S5:U10"/>
    <mergeCell ref="P11:Q11"/>
    <mergeCell ref="M113:N113"/>
    <mergeCell ref="J113:K113"/>
    <mergeCell ref="S13:U13"/>
    <mergeCell ref="J13:L13"/>
    <mergeCell ref="P113:Q113"/>
    <mergeCell ref="M70:N70"/>
    <mergeCell ref="M72:N72"/>
    <mergeCell ref="J5:L10"/>
    <mergeCell ref="M13:O13"/>
    <mergeCell ref="P5:R10"/>
    <mergeCell ref="S11:T11"/>
    <mergeCell ref="P3:U3"/>
    <mergeCell ref="B2:B12"/>
    <mergeCell ref="I5:I12"/>
    <mergeCell ref="H5:H12"/>
    <mergeCell ref="J2:AA2"/>
    <mergeCell ref="Y11:Z11"/>
    <mergeCell ref="Y5:AA10"/>
    <mergeCell ref="Y4:AA4"/>
    <mergeCell ref="V11:W11"/>
    <mergeCell ref="C2:C12"/>
    <mergeCell ref="V5:X10"/>
    <mergeCell ref="D2:I2"/>
    <mergeCell ref="M5:O10"/>
    <mergeCell ref="S4:U4"/>
    <mergeCell ref="V3:AA3"/>
    <mergeCell ref="Y79:AA79"/>
    <mergeCell ref="V79:X79"/>
    <mergeCell ref="G4:G12"/>
    <mergeCell ref="H4:I4"/>
    <mergeCell ref="M4:O4"/>
    <mergeCell ref="J11:K11"/>
    <mergeCell ref="M11:N11"/>
    <mergeCell ref="V4:X4"/>
    <mergeCell ref="P4:R4"/>
    <mergeCell ref="V13:X13"/>
    <mergeCell ref="S111:U111"/>
    <mergeCell ref="P79:R79"/>
    <mergeCell ref="S79:U79"/>
    <mergeCell ref="P13:R13"/>
    <mergeCell ref="V84:W84"/>
    <mergeCell ref="V86:W86"/>
    <mergeCell ref="G122:I122"/>
    <mergeCell ref="F4:F12"/>
    <mergeCell ref="E4:E12"/>
    <mergeCell ref="E3:F3"/>
    <mergeCell ref="S70:T70"/>
    <mergeCell ref="S72:T72"/>
    <mergeCell ref="P111:R111"/>
    <mergeCell ref="G3:I3"/>
    <mergeCell ref="J12:L12"/>
    <mergeCell ref="J3:O3"/>
    <mergeCell ref="A116:E121"/>
    <mergeCell ref="G117:I117"/>
    <mergeCell ref="G118:I118"/>
    <mergeCell ref="G119:I119"/>
    <mergeCell ref="G120:I120"/>
    <mergeCell ref="G121:I121"/>
  </mergeCells>
  <phoneticPr fontId="8" type="noConversion"/>
  <pageMargins left="0.23622047244094491" right="0.39370078740157483" top="0.19685039370078741" bottom="0.15748031496062992" header="0.31496062992125984" footer="0.31496062992125984"/>
  <pageSetup paperSize="9" scale="88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honeticPr fontId="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2"/>
  <sheetViews>
    <sheetView zoomScale="115" zoomScaleNormal="115" workbookViewId="0">
      <pane xSplit="9" ySplit="13" topLeftCell="J74" activePane="bottomRight" state="frozen"/>
      <selection pane="topRight" activeCell="I1" sqref="I1"/>
      <selection pane="bottomLeft" activeCell="A14" sqref="A14"/>
      <selection pane="bottomRight" activeCell="AI50" sqref="AI50"/>
    </sheetView>
  </sheetViews>
  <sheetFormatPr defaultRowHeight="15" x14ac:dyDescent="0.25"/>
  <cols>
    <col min="1" max="1" width="12.42578125" customWidth="1"/>
    <col min="2" max="2" width="38.5703125" customWidth="1"/>
    <col min="4" max="9" width="7.42578125" customWidth="1"/>
    <col min="10" max="10" width="3.28515625" customWidth="1"/>
    <col min="11" max="11" width="2.28515625" customWidth="1"/>
    <col min="12" max="13" width="3.28515625" customWidth="1"/>
    <col min="14" max="14" width="2.28515625" customWidth="1"/>
    <col min="15" max="16" width="3.28515625" customWidth="1"/>
    <col min="17" max="17" width="2.28515625" customWidth="1"/>
    <col min="18" max="18" width="3.28515625" customWidth="1"/>
    <col min="19" max="19" width="3.28515625" style="58" customWidth="1"/>
    <col min="20" max="20" width="2.28515625" style="58" customWidth="1"/>
    <col min="21" max="21" width="3.5703125" style="58" customWidth="1"/>
    <col min="22" max="22" width="3.28515625" customWidth="1"/>
    <col min="23" max="23" width="2.28515625" customWidth="1"/>
    <col min="24" max="25" width="3.28515625" customWidth="1"/>
    <col min="26" max="26" width="2.28515625" customWidth="1"/>
    <col min="27" max="27" width="3.28515625" customWidth="1"/>
    <col min="28" max="33" width="9.140625" hidden="1" customWidth="1"/>
    <col min="34" max="34" width="9.140625" style="86"/>
  </cols>
  <sheetData>
    <row r="1" spans="1:35" s="82" customFormat="1" ht="22.5" customHeight="1" thickBot="1" x14ac:dyDescent="0.25">
      <c r="A1" s="239" t="s">
        <v>208</v>
      </c>
      <c r="B1" s="243"/>
      <c r="C1" s="243"/>
      <c r="D1" s="243"/>
      <c r="E1" s="243"/>
      <c r="F1" s="243"/>
      <c r="G1" s="243"/>
      <c r="H1" s="243"/>
      <c r="I1" s="243"/>
      <c r="S1" s="83"/>
      <c r="T1" s="83"/>
      <c r="U1" s="83"/>
      <c r="AH1" s="85"/>
    </row>
    <row r="2" spans="1:35" ht="51" customHeight="1" thickBot="1" x14ac:dyDescent="0.3">
      <c r="A2" s="213" t="s">
        <v>0</v>
      </c>
      <c r="B2" s="213" t="s">
        <v>1</v>
      </c>
      <c r="C2" s="213" t="s">
        <v>2</v>
      </c>
      <c r="D2" s="219" t="s">
        <v>3</v>
      </c>
      <c r="E2" s="220"/>
      <c r="F2" s="220"/>
      <c r="G2" s="220"/>
      <c r="H2" s="220"/>
      <c r="I2" s="221"/>
      <c r="J2" s="219" t="s">
        <v>4</v>
      </c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</row>
    <row r="3" spans="1:35" ht="39" customHeight="1" thickBot="1" x14ac:dyDescent="0.3">
      <c r="A3" s="214"/>
      <c r="B3" s="214"/>
      <c r="C3" s="214"/>
      <c r="D3" s="231" t="s">
        <v>5</v>
      </c>
      <c r="E3" s="179" t="s">
        <v>6</v>
      </c>
      <c r="F3" s="180"/>
      <c r="G3" s="186" t="s">
        <v>7</v>
      </c>
      <c r="H3" s="186"/>
      <c r="I3" s="187"/>
      <c r="J3" s="191" t="s">
        <v>8</v>
      </c>
      <c r="K3" s="192"/>
      <c r="L3" s="192"/>
      <c r="M3" s="192"/>
      <c r="N3" s="192"/>
      <c r="O3" s="193"/>
      <c r="P3" s="228" t="s">
        <v>9</v>
      </c>
      <c r="Q3" s="229"/>
      <c r="R3" s="229"/>
      <c r="S3" s="229"/>
      <c r="T3" s="229"/>
      <c r="U3" s="230"/>
      <c r="V3" s="228" t="s">
        <v>10</v>
      </c>
      <c r="W3" s="229"/>
      <c r="X3" s="229"/>
      <c r="Y3" s="229"/>
      <c r="Z3" s="229"/>
      <c r="AA3" s="230"/>
    </row>
    <row r="4" spans="1:35" ht="15" customHeight="1" x14ac:dyDescent="0.25">
      <c r="A4" s="214"/>
      <c r="B4" s="214"/>
      <c r="C4" s="214"/>
      <c r="D4" s="232"/>
      <c r="E4" s="177" t="s">
        <v>103</v>
      </c>
      <c r="F4" s="177" t="s">
        <v>195</v>
      </c>
      <c r="G4" s="206" t="s">
        <v>11</v>
      </c>
      <c r="H4" s="207" t="s">
        <v>12</v>
      </c>
      <c r="I4" s="208"/>
      <c r="J4" s="240"/>
      <c r="K4" s="241"/>
      <c r="L4" s="242"/>
      <c r="M4" s="209"/>
      <c r="N4" s="209"/>
      <c r="O4" s="210"/>
      <c r="P4" s="209"/>
      <c r="Q4" s="209"/>
      <c r="R4" s="210"/>
      <c r="S4" s="209"/>
      <c r="T4" s="209"/>
      <c r="U4" s="210"/>
      <c r="V4" s="209"/>
      <c r="W4" s="209"/>
      <c r="X4" s="210"/>
      <c r="Y4" s="209"/>
      <c r="Z4" s="209"/>
      <c r="AA4" s="210"/>
    </row>
    <row r="5" spans="1:35" ht="9.75" customHeight="1" x14ac:dyDescent="0.25">
      <c r="A5" s="214"/>
      <c r="B5" s="214"/>
      <c r="C5" s="214"/>
      <c r="D5" s="232"/>
      <c r="E5" s="177"/>
      <c r="F5" s="177"/>
      <c r="G5" s="177"/>
      <c r="H5" s="206" t="s">
        <v>13</v>
      </c>
      <c r="I5" s="216" t="s">
        <v>14</v>
      </c>
      <c r="J5" s="237" t="s">
        <v>15</v>
      </c>
      <c r="K5" s="207"/>
      <c r="L5" s="208"/>
      <c r="M5" s="222" t="s">
        <v>16</v>
      </c>
      <c r="N5" s="222"/>
      <c r="O5" s="223"/>
      <c r="P5" s="222" t="s">
        <v>17</v>
      </c>
      <c r="Q5" s="222"/>
      <c r="R5" s="223"/>
      <c r="S5" s="222" t="s">
        <v>18</v>
      </c>
      <c r="T5" s="222"/>
      <c r="U5" s="223"/>
      <c r="V5" s="222" t="s">
        <v>19</v>
      </c>
      <c r="W5" s="222"/>
      <c r="X5" s="223"/>
      <c r="Y5" s="222" t="s">
        <v>20</v>
      </c>
      <c r="Z5" s="222"/>
      <c r="AA5" s="223"/>
    </row>
    <row r="6" spans="1:35" x14ac:dyDescent="0.25">
      <c r="A6" s="214"/>
      <c r="B6" s="214"/>
      <c r="C6" s="214"/>
      <c r="D6" s="232"/>
      <c r="E6" s="177"/>
      <c r="F6" s="177"/>
      <c r="G6" s="177"/>
      <c r="H6" s="177"/>
      <c r="I6" s="217"/>
      <c r="J6" s="237"/>
      <c r="K6" s="207"/>
      <c r="L6" s="208"/>
      <c r="M6" s="224"/>
      <c r="N6" s="224"/>
      <c r="O6" s="225"/>
      <c r="P6" s="224"/>
      <c r="Q6" s="224"/>
      <c r="R6" s="225"/>
      <c r="S6" s="224"/>
      <c r="T6" s="224"/>
      <c r="U6" s="225"/>
      <c r="V6" s="224"/>
      <c r="W6" s="224"/>
      <c r="X6" s="225"/>
      <c r="Y6" s="224"/>
      <c r="Z6" s="224"/>
      <c r="AA6" s="225"/>
    </row>
    <row r="7" spans="1:35" ht="2.25" customHeight="1" x14ac:dyDescent="0.25">
      <c r="A7" s="214"/>
      <c r="B7" s="214"/>
      <c r="C7" s="214"/>
      <c r="D7" s="232"/>
      <c r="E7" s="177"/>
      <c r="F7" s="177"/>
      <c r="G7" s="177"/>
      <c r="H7" s="177"/>
      <c r="I7" s="217"/>
      <c r="J7" s="237"/>
      <c r="K7" s="207"/>
      <c r="L7" s="208"/>
      <c r="M7" s="224"/>
      <c r="N7" s="224"/>
      <c r="O7" s="225"/>
      <c r="P7" s="224"/>
      <c r="Q7" s="224"/>
      <c r="R7" s="225"/>
      <c r="S7" s="224"/>
      <c r="T7" s="224"/>
      <c r="U7" s="225"/>
      <c r="V7" s="224"/>
      <c r="W7" s="224"/>
      <c r="X7" s="225"/>
      <c r="Y7" s="224"/>
      <c r="Z7" s="224"/>
      <c r="AA7" s="225"/>
    </row>
    <row r="8" spans="1:35" ht="0.75" customHeight="1" x14ac:dyDescent="0.25">
      <c r="A8" s="214"/>
      <c r="B8" s="214"/>
      <c r="C8" s="214"/>
      <c r="D8" s="232"/>
      <c r="E8" s="177"/>
      <c r="F8" s="177"/>
      <c r="G8" s="177"/>
      <c r="H8" s="177"/>
      <c r="I8" s="217"/>
      <c r="J8" s="237"/>
      <c r="K8" s="207"/>
      <c r="L8" s="208"/>
      <c r="M8" s="224"/>
      <c r="N8" s="224"/>
      <c r="O8" s="225"/>
      <c r="P8" s="224"/>
      <c r="Q8" s="224"/>
      <c r="R8" s="225"/>
      <c r="S8" s="224"/>
      <c r="T8" s="224"/>
      <c r="U8" s="225"/>
      <c r="V8" s="224"/>
      <c r="W8" s="224"/>
      <c r="X8" s="225"/>
      <c r="Y8" s="224"/>
      <c r="Z8" s="224"/>
      <c r="AA8" s="225"/>
    </row>
    <row r="9" spans="1:35" ht="2.25" customHeight="1" x14ac:dyDescent="0.25">
      <c r="A9" s="214"/>
      <c r="B9" s="214"/>
      <c r="C9" s="214"/>
      <c r="D9" s="232"/>
      <c r="E9" s="177"/>
      <c r="F9" s="177"/>
      <c r="G9" s="177"/>
      <c r="H9" s="177"/>
      <c r="I9" s="217"/>
      <c r="J9" s="237"/>
      <c r="K9" s="207"/>
      <c r="L9" s="208"/>
      <c r="M9" s="224"/>
      <c r="N9" s="224"/>
      <c r="O9" s="225"/>
      <c r="P9" s="224"/>
      <c r="Q9" s="224"/>
      <c r="R9" s="225"/>
      <c r="S9" s="224"/>
      <c r="T9" s="224"/>
      <c r="U9" s="225"/>
      <c r="V9" s="224"/>
      <c r="W9" s="224"/>
      <c r="X9" s="225"/>
      <c r="Y9" s="224"/>
      <c r="Z9" s="224"/>
      <c r="AA9" s="225"/>
    </row>
    <row r="10" spans="1:35" ht="10.5" customHeight="1" thickBot="1" x14ac:dyDescent="0.3">
      <c r="A10" s="214"/>
      <c r="B10" s="214"/>
      <c r="C10" s="214"/>
      <c r="D10" s="232"/>
      <c r="E10" s="177"/>
      <c r="F10" s="177"/>
      <c r="G10" s="177"/>
      <c r="H10" s="177"/>
      <c r="I10" s="217"/>
      <c r="J10" s="238"/>
      <c r="K10" s="189"/>
      <c r="L10" s="190"/>
      <c r="M10" s="226"/>
      <c r="N10" s="226"/>
      <c r="O10" s="227"/>
      <c r="P10" s="226"/>
      <c r="Q10" s="226"/>
      <c r="R10" s="227"/>
      <c r="S10" s="226"/>
      <c r="T10" s="226"/>
      <c r="U10" s="227"/>
      <c r="V10" s="226"/>
      <c r="W10" s="226"/>
      <c r="X10" s="227"/>
      <c r="Y10" s="226"/>
      <c r="Z10" s="226"/>
      <c r="AA10" s="227"/>
    </row>
    <row r="11" spans="1:35" x14ac:dyDescent="0.25">
      <c r="A11" s="214"/>
      <c r="B11" s="214"/>
      <c r="C11" s="214"/>
      <c r="D11" s="232"/>
      <c r="E11" s="177"/>
      <c r="F11" s="177"/>
      <c r="G11" s="177"/>
      <c r="H11" s="177"/>
      <c r="I11" s="217"/>
      <c r="J11" s="211">
        <v>17</v>
      </c>
      <c r="K11" s="212"/>
      <c r="L11" s="167" t="s">
        <v>31</v>
      </c>
      <c r="M11" s="209">
        <v>23</v>
      </c>
      <c r="N11" s="209"/>
      <c r="O11" s="167" t="s">
        <v>31</v>
      </c>
      <c r="P11" s="209">
        <v>16</v>
      </c>
      <c r="Q11" s="209"/>
      <c r="R11" s="167" t="s">
        <v>31</v>
      </c>
      <c r="S11" s="209">
        <v>24</v>
      </c>
      <c r="T11" s="209"/>
      <c r="U11" s="167" t="s">
        <v>31</v>
      </c>
      <c r="V11" s="209">
        <v>16</v>
      </c>
      <c r="W11" s="209"/>
      <c r="X11" s="167" t="s">
        <v>31</v>
      </c>
      <c r="Y11" s="209">
        <v>13</v>
      </c>
      <c r="Z11" s="209"/>
      <c r="AA11" s="30" t="s">
        <v>31</v>
      </c>
    </row>
    <row r="12" spans="1:35" ht="15.75" thickBot="1" x14ac:dyDescent="0.3">
      <c r="A12" s="215"/>
      <c r="B12" s="215"/>
      <c r="C12" s="215"/>
      <c r="D12" s="233"/>
      <c r="E12" s="178"/>
      <c r="F12" s="178"/>
      <c r="G12" s="178"/>
      <c r="H12" s="178"/>
      <c r="I12" s="218"/>
      <c r="J12" s="188">
        <v>17</v>
      </c>
      <c r="K12" s="189"/>
      <c r="L12" s="190"/>
      <c r="M12" s="170">
        <v>19</v>
      </c>
      <c r="N12" s="170" t="s">
        <v>32</v>
      </c>
      <c r="O12" s="171">
        <v>4</v>
      </c>
      <c r="P12" s="170">
        <v>14</v>
      </c>
      <c r="Q12" s="170" t="s">
        <v>32</v>
      </c>
      <c r="R12" s="171">
        <v>2</v>
      </c>
      <c r="S12" s="170">
        <v>13</v>
      </c>
      <c r="T12" s="170" t="s">
        <v>32</v>
      </c>
      <c r="U12" s="171">
        <v>11</v>
      </c>
      <c r="V12" s="170">
        <v>11</v>
      </c>
      <c r="W12" s="170" t="s">
        <v>32</v>
      </c>
      <c r="X12" s="171">
        <v>5</v>
      </c>
      <c r="Y12" s="25">
        <v>12</v>
      </c>
      <c r="Z12" s="170" t="s">
        <v>32</v>
      </c>
      <c r="AA12" s="22">
        <v>1</v>
      </c>
      <c r="AB12">
        <f>J12</f>
        <v>17</v>
      </c>
      <c r="AC12">
        <f>M12</f>
        <v>19</v>
      </c>
      <c r="AD12">
        <f>P12</f>
        <v>14</v>
      </c>
      <c r="AE12">
        <f>S12</f>
        <v>13</v>
      </c>
      <c r="AF12">
        <f>V12</f>
        <v>11</v>
      </c>
      <c r="AG12">
        <f>Y12</f>
        <v>12</v>
      </c>
    </row>
    <row r="13" spans="1:35" ht="15.75" thickBot="1" x14ac:dyDescent="0.3">
      <c r="A13" s="17">
        <v>1</v>
      </c>
      <c r="B13" s="17">
        <v>2</v>
      </c>
      <c r="C13" s="17">
        <v>3</v>
      </c>
      <c r="D13" s="162">
        <v>4</v>
      </c>
      <c r="E13" s="163">
        <v>5</v>
      </c>
      <c r="F13" s="163">
        <v>6</v>
      </c>
      <c r="G13" s="163">
        <v>7</v>
      </c>
      <c r="H13" s="163">
        <v>8</v>
      </c>
      <c r="I13" s="164">
        <v>9</v>
      </c>
      <c r="J13" s="236">
        <v>10</v>
      </c>
      <c r="K13" s="220"/>
      <c r="L13" s="221"/>
      <c r="M13" s="204">
        <v>11</v>
      </c>
      <c r="N13" s="204"/>
      <c r="O13" s="205"/>
      <c r="P13" s="204">
        <v>12</v>
      </c>
      <c r="Q13" s="204"/>
      <c r="R13" s="205"/>
      <c r="S13" s="204">
        <v>13</v>
      </c>
      <c r="T13" s="204"/>
      <c r="U13" s="205"/>
      <c r="V13" s="204">
        <v>14</v>
      </c>
      <c r="W13" s="204"/>
      <c r="X13" s="205"/>
      <c r="Y13" s="204">
        <v>15</v>
      </c>
      <c r="Z13" s="204"/>
      <c r="AA13" s="205"/>
    </row>
    <row r="14" spans="1:35" ht="26.25" thickBot="1" x14ac:dyDescent="0.3">
      <c r="A14" s="40" t="s">
        <v>21</v>
      </c>
      <c r="B14" s="47" t="s">
        <v>136</v>
      </c>
      <c r="C14" s="40" t="str">
        <f>"8з/5дз/1э"</f>
        <v>8з/5дз/1э</v>
      </c>
      <c r="D14" s="43">
        <f>SUM(D15:D23)</f>
        <v>982</v>
      </c>
      <c r="E14" s="43">
        <f>SUM(E15:E23)</f>
        <v>326</v>
      </c>
      <c r="F14" s="43"/>
      <c r="G14" s="43">
        <f>SUM(G15:G23)</f>
        <v>656</v>
      </c>
      <c r="H14" s="43">
        <f>SUM(H15:H23)</f>
        <v>405</v>
      </c>
      <c r="I14" s="44"/>
      <c r="J14" s="48"/>
      <c r="K14" s="48"/>
      <c r="L14" s="49"/>
      <c r="M14" s="48"/>
      <c r="N14" s="48"/>
      <c r="O14" s="49"/>
      <c r="P14" s="48"/>
      <c r="Q14" s="48"/>
      <c r="R14" s="49"/>
      <c r="S14" s="48"/>
      <c r="T14" s="48"/>
      <c r="U14" s="49"/>
      <c r="V14" s="48"/>
      <c r="W14" s="48"/>
      <c r="X14" s="49"/>
      <c r="Y14" s="48"/>
      <c r="Z14" s="48"/>
      <c r="AA14" s="49"/>
      <c r="AI14">
        <f>SUM(AI15:AI75)</f>
        <v>897</v>
      </c>
    </row>
    <row r="15" spans="1:35" x14ac:dyDescent="0.25">
      <c r="A15" s="20" t="s">
        <v>22</v>
      </c>
      <c r="B15" s="18" t="s">
        <v>23</v>
      </c>
      <c r="C15" s="20" t="s">
        <v>24</v>
      </c>
      <c r="D15" s="168">
        <f t="shared" ref="D15:D20" si="0">SUM(E15:G15)</f>
        <v>54</v>
      </c>
      <c r="E15" s="155">
        <v>6</v>
      </c>
      <c r="F15" s="155"/>
      <c r="G15" s="155">
        <f>SUM(L15,O15,R15,U15,X15,AA15)</f>
        <v>48</v>
      </c>
      <c r="H15" s="155" t="s">
        <v>25</v>
      </c>
      <c r="I15" s="156"/>
      <c r="J15" s="161"/>
      <c r="K15" s="27" t="str">
        <f>IF(J15&gt;0,"/","")</f>
        <v/>
      </c>
      <c r="L15" s="167" t="str">
        <f>IF(J15&gt;0,J15*$AB$12,"")</f>
        <v/>
      </c>
      <c r="M15" s="161"/>
      <c r="N15" s="27" t="str">
        <f>IF(M15&gt;0,"/","")</f>
        <v/>
      </c>
      <c r="O15" s="167" t="str">
        <f>IF(M15&gt;0,M15*$AC$12,"")</f>
        <v/>
      </c>
      <c r="P15" s="161"/>
      <c r="Q15" s="27" t="str">
        <f>IF(P15&gt;0,"/","")</f>
        <v/>
      </c>
      <c r="R15" s="167" t="str">
        <f t="shared" ref="R15:R27" si="1">IF(P15&gt;0,P15*$AD$12,"")</f>
        <v/>
      </c>
      <c r="S15" s="29"/>
      <c r="T15" s="27" t="str">
        <f>IF(S15&gt;0,"/","")</f>
        <v/>
      </c>
      <c r="U15" s="167" t="str">
        <f t="shared" ref="U15:U27" si="2">IF(S15&gt;0,S15*$AE$12,"")</f>
        <v/>
      </c>
      <c r="V15" s="161"/>
      <c r="W15" s="27" t="str">
        <f>IF(V15&gt;0,"/","")</f>
        <v/>
      </c>
      <c r="X15" s="167" t="str">
        <f t="shared" ref="X15:X27" si="3">IF(V15&gt;0,V15*$AF$12,"")</f>
        <v/>
      </c>
      <c r="Y15" s="161">
        <v>4</v>
      </c>
      <c r="Z15" s="27" t="str">
        <f>IF(Y15&gt;0,"/","")</f>
        <v>/</v>
      </c>
      <c r="AA15" s="167">
        <f>IF(Y15&gt;0,Y15*$AG$12,"")</f>
        <v>48</v>
      </c>
      <c r="AC15" s="159" t="str">
        <f>IF(AB15&gt;0,"/","")</f>
        <v/>
      </c>
      <c r="AD15" s="159" t="str">
        <f>IF(AB15&gt;0,AB15*AB12,"")</f>
        <v/>
      </c>
      <c r="AH15" s="86">
        <v>48</v>
      </c>
      <c r="AI15">
        <f>G15-AH15</f>
        <v>0</v>
      </c>
    </row>
    <row r="16" spans="1:35" x14ac:dyDescent="0.25">
      <c r="A16" s="21" t="s">
        <v>26</v>
      </c>
      <c r="B16" s="19" t="s">
        <v>27</v>
      </c>
      <c r="C16" s="21" t="s">
        <v>24</v>
      </c>
      <c r="D16" s="168">
        <f t="shared" si="0"/>
        <v>54</v>
      </c>
      <c r="E16" s="165">
        <v>6</v>
      </c>
      <c r="F16" s="155"/>
      <c r="G16" s="155">
        <f t="shared" ref="G16:G22" si="4">SUM(L16,O16,R16,U16,X16,AA16)</f>
        <v>48</v>
      </c>
      <c r="H16" s="165">
        <v>42</v>
      </c>
      <c r="I16" s="156"/>
      <c r="J16" s="161"/>
      <c r="K16" s="152" t="str">
        <f t="shared" ref="K16:K26" si="5">IF(J16&gt;0,"/","")</f>
        <v/>
      </c>
      <c r="L16" s="167" t="str">
        <f>IF(J16&gt;0,J16*$AB$12,"")</f>
        <v/>
      </c>
      <c r="M16" s="161"/>
      <c r="N16" s="152" t="str">
        <f t="shared" ref="N16:N26" si="6">IF(M16&gt;0,"/","")</f>
        <v/>
      </c>
      <c r="O16" s="167" t="str">
        <f>IF(M16&gt;0,M16*$AC$12,"")</f>
        <v/>
      </c>
      <c r="P16" s="161"/>
      <c r="Q16" s="152" t="str">
        <f t="shared" ref="Q16:Q27" si="7">IF(P16&gt;0,"/","")</f>
        <v/>
      </c>
      <c r="R16" s="167" t="str">
        <f t="shared" si="1"/>
        <v/>
      </c>
      <c r="S16" s="161"/>
      <c r="T16" s="152" t="str">
        <f t="shared" ref="T16:T27" si="8">IF(S16&gt;0,"/","")</f>
        <v/>
      </c>
      <c r="U16" s="167" t="str">
        <f t="shared" si="2"/>
        <v/>
      </c>
      <c r="V16" s="161"/>
      <c r="W16" s="152" t="str">
        <f t="shared" ref="W16:W26" si="9">IF(V16&gt;0,"/","")</f>
        <v/>
      </c>
      <c r="X16" s="167" t="str">
        <f t="shared" si="3"/>
        <v/>
      </c>
      <c r="Y16" s="151">
        <v>4</v>
      </c>
      <c r="Z16" s="152" t="str">
        <f>IF(Y16&gt;0,"/","")</f>
        <v>/</v>
      </c>
      <c r="AA16" s="167">
        <f>IF(Y16&gt;0,Y16*$AG$12,"")</f>
        <v>48</v>
      </c>
      <c r="AH16" s="86">
        <v>48</v>
      </c>
      <c r="AI16">
        <f t="shared" ref="AI16:AI22" si="10">G16-AH16</f>
        <v>0</v>
      </c>
    </row>
    <row r="17" spans="1:35" x14ac:dyDescent="0.25">
      <c r="A17" s="21" t="s">
        <v>29</v>
      </c>
      <c r="B17" s="19" t="s">
        <v>30</v>
      </c>
      <c r="C17" s="21" t="s">
        <v>24</v>
      </c>
      <c r="D17" s="168">
        <f t="shared" si="0"/>
        <v>56</v>
      </c>
      <c r="E17" s="165">
        <v>5</v>
      </c>
      <c r="F17" s="155"/>
      <c r="G17" s="155">
        <f t="shared" si="4"/>
        <v>51</v>
      </c>
      <c r="H17" s="165" t="s">
        <v>25</v>
      </c>
      <c r="I17" s="156"/>
      <c r="J17" s="161">
        <v>3</v>
      </c>
      <c r="K17" s="152" t="str">
        <f t="shared" si="5"/>
        <v>/</v>
      </c>
      <c r="L17" s="167">
        <f t="shared" ref="L17:L26" si="11">IF(J17&gt;0,J17*$AB$12,"")</f>
        <v>51</v>
      </c>
      <c r="M17" s="161"/>
      <c r="N17" s="152" t="str">
        <f t="shared" si="6"/>
        <v/>
      </c>
      <c r="O17" s="167" t="str">
        <f t="shared" ref="O17:O26" si="12">IF(M17&gt;0,M17*$AC$12,"")</f>
        <v/>
      </c>
      <c r="P17" s="161"/>
      <c r="Q17" s="152" t="str">
        <f t="shared" si="7"/>
        <v/>
      </c>
      <c r="R17" s="167" t="str">
        <f t="shared" si="1"/>
        <v/>
      </c>
      <c r="S17" s="161"/>
      <c r="T17" s="152" t="str">
        <f t="shared" si="8"/>
        <v/>
      </c>
      <c r="U17" s="167" t="str">
        <f t="shared" si="2"/>
        <v/>
      </c>
      <c r="V17" s="161"/>
      <c r="W17" s="152" t="str">
        <f t="shared" si="9"/>
        <v/>
      </c>
      <c r="X17" s="167" t="str">
        <f t="shared" si="3"/>
        <v/>
      </c>
      <c r="Y17" s="161"/>
      <c r="Z17" s="152" t="str">
        <f t="shared" ref="Z17:Z26" si="13">IF(Y17&gt;0,"/","")</f>
        <v/>
      </c>
      <c r="AA17" s="167" t="str">
        <f t="shared" ref="AA17:AA23" si="14">IF(Y17&gt;0,Y17*$AG$12,"")</f>
        <v/>
      </c>
      <c r="AH17" s="86">
        <v>48</v>
      </c>
      <c r="AI17">
        <f t="shared" si="10"/>
        <v>3</v>
      </c>
    </row>
    <row r="18" spans="1:35" x14ac:dyDescent="0.25">
      <c r="A18" s="21" t="s">
        <v>33</v>
      </c>
      <c r="B18" s="33" t="s">
        <v>34</v>
      </c>
      <c r="C18" s="76" t="str">
        <f>"-/з/-/-/-/дз"</f>
        <v>-/з/-/-/-/дз</v>
      </c>
      <c r="D18" s="168">
        <f t="shared" si="0"/>
        <v>226</v>
      </c>
      <c r="E18" s="155">
        <v>54</v>
      </c>
      <c r="F18" s="155"/>
      <c r="G18" s="155">
        <f t="shared" si="4"/>
        <v>172</v>
      </c>
      <c r="H18" s="155">
        <v>172</v>
      </c>
      <c r="I18" s="156"/>
      <c r="J18" s="161">
        <v>2</v>
      </c>
      <c r="K18" s="152" t="str">
        <f t="shared" si="5"/>
        <v>/</v>
      </c>
      <c r="L18" s="167">
        <f t="shared" si="11"/>
        <v>34</v>
      </c>
      <c r="M18" s="161">
        <v>2</v>
      </c>
      <c r="N18" s="152" t="str">
        <f t="shared" si="6"/>
        <v>/</v>
      </c>
      <c r="O18" s="167">
        <f t="shared" si="12"/>
        <v>38</v>
      </c>
      <c r="P18" s="161">
        <v>2</v>
      </c>
      <c r="Q18" s="152" t="str">
        <f t="shared" si="7"/>
        <v>/</v>
      </c>
      <c r="R18" s="167">
        <f t="shared" si="1"/>
        <v>28</v>
      </c>
      <c r="S18" s="161">
        <v>2</v>
      </c>
      <c r="T18" s="152" t="str">
        <f t="shared" si="8"/>
        <v>/</v>
      </c>
      <c r="U18" s="167">
        <f t="shared" si="2"/>
        <v>26</v>
      </c>
      <c r="V18" s="161">
        <v>2</v>
      </c>
      <c r="W18" s="152" t="str">
        <f t="shared" si="9"/>
        <v>/</v>
      </c>
      <c r="X18" s="167">
        <f t="shared" si="3"/>
        <v>22</v>
      </c>
      <c r="Y18" s="161">
        <v>2</v>
      </c>
      <c r="Z18" s="152" t="str">
        <f t="shared" si="13"/>
        <v>/</v>
      </c>
      <c r="AA18" s="167">
        <f t="shared" si="14"/>
        <v>24</v>
      </c>
      <c r="AH18" s="86">
        <v>172</v>
      </c>
      <c r="AI18">
        <f t="shared" si="10"/>
        <v>0</v>
      </c>
    </row>
    <row r="19" spans="1:35" x14ac:dyDescent="0.25">
      <c r="A19" s="21" t="s">
        <v>35</v>
      </c>
      <c r="B19" s="33" t="s">
        <v>36</v>
      </c>
      <c r="C19" s="20" t="s">
        <v>40</v>
      </c>
      <c r="D19" s="168">
        <f t="shared" si="0"/>
        <v>344</v>
      </c>
      <c r="E19" s="155">
        <v>172</v>
      </c>
      <c r="F19" s="155"/>
      <c r="G19" s="155">
        <f t="shared" si="4"/>
        <v>172</v>
      </c>
      <c r="H19" s="155">
        <v>170</v>
      </c>
      <c r="I19" s="156"/>
      <c r="J19" s="161">
        <v>2</v>
      </c>
      <c r="K19" s="152" t="str">
        <f t="shared" si="5"/>
        <v>/</v>
      </c>
      <c r="L19" s="167">
        <f t="shared" si="11"/>
        <v>34</v>
      </c>
      <c r="M19" s="161">
        <v>2</v>
      </c>
      <c r="N19" s="152" t="str">
        <f t="shared" si="6"/>
        <v>/</v>
      </c>
      <c r="O19" s="167">
        <f t="shared" si="12"/>
        <v>38</v>
      </c>
      <c r="P19" s="161">
        <v>2</v>
      </c>
      <c r="Q19" s="152" t="str">
        <f t="shared" si="7"/>
        <v>/</v>
      </c>
      <c r="R19" s="167">
        <f t="shared" si="1"/>
        <v>28</v>
      </c>
      <c r="S19" s="161">
        <v>2</v>
      </c>
      <c r="T19" s="152" t="str">
        <f t="shared" si="8"/>
        <v>/</v>
      </c>
      <c r="U19" s="167">
        <f t="shared" si="2"/>
        <v>26</v>
      </c>
      <c r="V19" s="161">
        <v>2</v>
      </c>
      <c r="W19" s="152" t="str">
        <f t="shared" si="9"/>
        <v>/</v>
      </c>
      <c r="X19" s="167">
        <f t="shared" si="3"/>
        <v>22</v>
      </c>
      <c r="Y19" s="161">
        <v>2</v>
      </c>
      <c r="Z19" s="152" t="str">
        <f t="shared" si="13"/>
        <v>/</v>
      </c>
      <c r="AA19" s="167">
        <f t="shared" si="14"/>
        <v>24</v>
      </c>
      <c r="AH19" s="86">
        <v>172</v>
      </c>
      <c r="AI19">
        <f t="shared" si="10"/>
        <v>0</v>
      </c>
    </row>
    <row r="20" spans="1:35" x14ac:dyDescent="0.25">
      <c r="A20" s="96" t="s">
        <v>37</v>
      </c>
      <c r="B20" s="105" t="s">
        <v>38</v>
      </c>
      <c r="C20" s="20" t="s">
        <v>41</v>
      </c>
      <c r="D20" s="168">
        <f t="shared" si="0"/>
        <v>108</v>
      </c>
      <c r="E20" s="155">
        <v>36</v>
      </c>
      <c r="F20" s="155"/>
      <c r="G20" s="165">
        <f>SUM(L20,O20,R20,U20,X20,AA20)</f>
        <v>72</v>
      </c>
      <c r="H20" s="155">
        <v>15</v>
      </c>
      <c r="I20" s="156"/>
      <c r="J20" s="161">
        <v>2</v>
      </c>
      <c r="K20" s="152" t="str">
        <f>IF(J20&gt;0,"/","")</f>
        <v>/</v>
      </c>
      <c r="L20" s="167">
        <f>IF(J20&gt;0,J20*$AB$12,"")</f>
        <v>34</v>
      </c>
      <c r="M20" s="161">
        <v>2</v>
      </c>
      <c r="N20" s="152" t="str">
        <f>IF(M20&gt;0,"/","")</f>
        <v>/</v>
      </c>
      <c r="O20" s="167">
        <f>IF(M20&gt;0,M20*$AC$12,"")</f>
        <v>38</v>
      </c>
      <c r="P20" s="161"/>
      <c r="Q20" s="152" t="str">
        <f>IF(P20&gt;0,"/","")</f>
        <v/>
      </c>
      <c r="R20" s="167" t="str">
        <f t="shared" si="1"/>
        <v/>
      </c>
      <c r="S20" s="161"/>
      <c r="T20" s="152" t="str">
        <f>IF(S20&gt;0,"/","")</f>
        <v/>
      </c>
      <c r="U20" s="167" t="str">
        <f t="shared" si="2"/>
        <v/>
      </c>
      <c r="V20" s="161"/>
      <c r="W20" s="152" t="str">
        <f>IF(V20&gt;0,"/","")</f>
        <v/>
      </c>
      <c r="X20" s="167" t="str">
        <f t="shared" si="3"/>
        <v/>
      </c>
      <c r="Y20" s="161"/>
      <c r="Z20" s="152" t="str">
        <f>IF(Y20&gt;0,"/","")</f>
        <v/>
      </c>
      <c r="AA20" s="167" t="str">
        <f>IF(Y20&gt;0,Y20*$AG$12,"")</f>
        <v/>
      </c>
      <c r="AI20">
        <f t="shared" si="10"/>
        <v>72</v>
      </c>
    </row>
    <row r="21" spans="1:35" x14ac:dyDescent="0.25">
      <c r="A21" s="96" t="s">
        <v>139</v>
      </c>
      <c r="B21" s="105" t="s">
        <v>140</v>
      </c>
      <c r="C21" s="20" t="s">
        <v>42</v>
      </c>
      <c r="D21" s="168">
        <f>SUM(E21:G21)</f>
        <v>54</v>
      </c>
      <c r="E21" s="155">
        <v>18</v>
      </c>
      <c r="F21" s="32"/>
      <c r="G21" s="32">
        <f>SUM(L21,O21,R21,U21,X21,AA21)</f>
        <v>36</v>
      </c>
      <c r="H21" s="155">
        <v>6</v>
      </c>
      <c r="I21" s="156"/>
      <c r="J21" s="161"/>
      <c r="K21" s="152" t="str">
        <f>IF(J21&gt;0,"/","")</f>
        <v/>
      </c>
      <c r="L21" s="167" t="str">
        <f>IF(J21&gt;0,J21*$AB$12,"")</f>
        <v/>
      </c>
      <c r="M21" s="161"/>
      <c r="N21" s="152" t="str">
        <f>IF(M21&gt;0,"/","")</f>
        <v/>
      </c>
      <c r="O21" s="167" t="str">
        <f>IF(M21&gt;0,M21*$AC$12,"")</f>
        <v/>
      </c>
      <c r="P21" s="161"/>
      <c r="Q21" s="152" t="str">
        <f>IF(P21&gt;0,"/","")</f>
        <v/>
      </c>
      <c r="R21" s="167" t="str">
        <f t="shared" si="1"/>
        <v/>
      </c>
      <c r="S21" s="161"/>
      <c r="T21" s="152" t="str">
        <f>IF(S21&gt;0,"/","")</f>
        <v/>
      </c>
      <c r="U21" s="167" t="str">
        <f t="shared" si="2"/>
        <v/>
      </c>
      <c r="V21" s="161"/>
      <c r="W21" s="152" t="str">
        <f>IF(V21&gt;0,"/","")</f>
        <v/>
      </c>
      <c r="X21" s="167" t="str">
        <f t="shared" si="3"/>
        <v/>
      </c>
      <c r="Y21" s="161">
        <v>3</v>
      </c>
      <c r="Z21" s="152" t="str">
        <f>IF(Y21&gt;0,"/","")</f>
        <v>/</v>
      </c>
      <c r="AA21" s="167">
        <f>IF(Y21&gt;0,Y21*$AG$12,"")</f>
        <v>36</v>
      </c>
      <c r="AI21">
        <f t="shared" si="10"/>
        <v>36</v>
      </c>
    </row>
    <row r="22" spans="1:35" x14ac:dyDescent="0.25">
      <c r="A22" s="96" t="s">
        <v>184</v>
      </c>
      <c r="B22" s="106" t="s">
        <v>39</v>
      </c>
      <c r="C22" s="31" t="str">
        <f>"-/дз"</f>
        <v>-/дз</v>
      </c>
      <c r="D22" s="7">
        <f>SUM(E22,G22)</f>
        <v>86</v>
      </c>
      <c r="E22" s="88">
        <v>29</v>
      </c>
      <c r="F22" s="88"/>
      <c r="G22" s="63">
        <f t="shared" si="4"/>
        <v>57</v>
      </c>
      <c r="H22" s="7" t="s">
        <v>25</v>
      </c>
      <c r="I22" s="34"/>
      <c r="J22" s="35"/>
      <c r="K22" s="158" t="str">
        <f t="shared" si="5"/>
        <v/>
      </c>
      <c r="L22" s="160" t="str">
        <f t="shared" si="11"/>
        <v/>
      </c>
      <c r="M22" s="35"/>
      <c r="N22" s="158" t="str">
        <f t="shared" si="6"/>
        <v/>
      </c>
      <c r="O22" s="160" t="str">
        <f t="shared" si="12"/>
        <v/>
      </c>
      <c r="P22" s="35"/>
      <c r="Q22" s="158" t="str">
        <f t="shared" si="7"/>
        <v/>
      </c>
      <c r="R22" s="160" t="str">
        <f t="shared" si="1"/>
        <v/>
      </c>
      <c r="S22" s="159"/>
      <c r="T22" s="158" t="str">
        <f t="shared" si="8"/>
        <v/>
      </c>
      <c r="U22" s="160" t="str">
        <f t="shared" si="2"/>
        <v/>
      </c>
      <c r="V22" s="159">
        <v>3</v>
      </c>
      <c r="W22" s="158" t="str">
        <f t="shared" si="9"/>
        <v>/</v>
      </c>
      <c r="X22" s="160">
        <f t="shared" si="3"/>
        <v>33</v>
      </c>
      <c r="Y22" s="35">
        <v>2</v>
      </c>
      <c r="Z22" s="158" t="str">
        <f t="shared" si="13"/>
        <v>/</v>
      </c>
      <c r="AA22" s="160">
        <f t="shared" si="14"/>
        <v>24</v>
      </c>
      <c r="AI22">
        <f t="shared" si="10"/>
        <v>57</v>
      </c>
    </row>
    <row r="23" spans="1:35" ht="15.75" thickBot="1" x14ac:dyDescent="0.3">
      <c r="A23" s="96" t="s">
        <v>185</v>
      </c>
      <c r="B23" s="107" t="s">
        <v>213</v>
      </c>
      <c r="C23" s="20"/>
      <c r="D23" s="168"/>
      <c r="E23" s="169"/>
      <c r="F23" s="169"/>
      <c r="G23" s="155"/>
      <c r="H23" s="168"/>
      <c r="I23" s="156"/>
      <c r="J23" s="161"/>
      <c r="K23" s="161" t="str">
        <f t="shared" si="5"/>
        <v/>
      </c>
      <c r="L23" s="167" t="str">
        <f t="shared" si="11"/>
        <v/>
      </c>
      <c r="M23" s="161"/>
      <c r="N23" s="161" t="str">
        <f t="shared" si="6"/>
        <v/>
      </c>
      <c r="O23" s="167" t="str">
        <f t="shared" si="12"/>
        <v/>
      </c>
      <c r="P23" s="161"/>
      <c r="Q23" s="161" t="str">
        <f t="shared" si="7"/>
        <v/>
      </c>
      <c r="R23" s="167" t="str">
        <f t="shared" si="1"/>
        <v/>
      </c>
      <c r="S23" s="36"/>
      <c r="T23" s="161" t="str">
        <f t="shared" si="8"/>
        <v/>
      </c>
      <c r="U23" s="167" t="str">
        <f t="shared" si="2"/>
        <v/>
      </c>
      <c r="V23" s="36"/>
      <c r="W23" s="161" t="str">
        <f t="shared" si="9"/>
        <v/>
      </c>
      <c r="X23" s="167" t="str">
        <f t="shared" si="3"/>
        <v/>
      </c>
      <c r="Y23" s="161"/>
      <c r="Z23" s="161" t="str">
        <f t="shared" si="13"/>
        <v/>
      </c>
      <c r="AA23" s="167" t="str">
        <f t="shared" si="14"/>
        <v/>
      </c>
    </row>
    <row r="24" spans="1:35" ht="26.25" thickBot="1" x14ac:dyDescent="0.3">
      <c r="A24" s="40" t="s">
        <v>43</v>
      </c>
      <c r="B24" s="47" t="s">
        <v>137</v>
      </c>
      <c r="C24" s="40" t="str">
        <f>"-/3дз/-"</f>
        <v>-/3дз/-</v>
      </c>
      <c r="D24" s="43">
        <f>SUM(D25:D27)</f>
        <v>254</v>
      </c>
      <c r="E24" s="43">
        <f>SUM(E25:E27)</f>
        <v>84</v>
      </c>
      <c r="F24" s="43"/>
      <c r="G24" s="43">
        <f>SUM(G25:G27)</f>
        <v>170</v>
      </c>
      <c r="H24" s="43">
        <f>SUM(H25:H27)</f>
        <v>123</v>
      </c>
      <c r="I24" s="44"/>
      <c r="J24" s="45"/>
      <c r="K24" s="45" t="str">
        <f t="shared" si="5"/>
        <v/>
      </c>
      <c r="L24" s="46" t="str">
        <f t="shared" si="11"/>
        <v/>
      </c>
      <c r="M24" s="45"/>
      <c r="N24" s="45" t="str">
        <f t="shared" si="6"/>
        <v/>
      </c>
      <c r="O24" s="46" t="str">
        <f t="shared" si="12"/>
        <v/>
      </c>
      <c r="P24" s="45"/>
      <c r="Q24" s="45" t="str">
        <f t="shared" si="7"/>
        <v/>
      </c>
      <c r="R24" s="46" t="str">
        <f t="shared" si="1"/>
        <v/>
      </c>
      <c r="S24" s="45"/>
      <c r="T24" s="45" t="str">
        <f t="shared" si="8"/>
        <v/>
      </c>
      <c r="U24" s="46" t="str">
        <f t="shared" si="2"/>
        <v/>
      </c>
      <c r="V24" s="45"/>
      <c r="W24" s="45" t="str">
        <f t="shared" si="9"/>
        <v/>
      </c>
      <c r="X24" s="46" t="str">
        <f t="shared" si="3"/>
        <v/>
      </c>
      <c r="Y24" s="45"/>
      <c r="Z24" s="45" t="str">
        <f t="shared" si="13"/>
        <v/>
      </c>
      <c r="AA24" s="46" t="str">
        <f>IF(Y24&gt;0,Y24*$AG$12,"")</f>
        <v/>
      </c>
    </row>
    <row r="25" spans="1:35" s="86" customFormat="1" x14ac:dyDescent="0.25">
      <c r="A25" s="133" t="s">
        <v>44</v>
      </c>
      <c r="B25" s="134" t="s">
        <v>45</v>
      </c>
      <c r="C25" s="133" t="s">
        <v>24</v>
      </c>
      <c r="D25" s="92">
        <f>SUM(E25:G25)</f>
        <v>77</v>
      </c>
      <c r="E25" s="75">
        <v>26</v>
      </c>
      <c r="F25" s="75"/>
      <c r="G25" s="75">
        <f>SUM(L25,O25,R25,U25,X25,AA25)</f>
        <v>51</v>
      </c>
      <c r="H25" s="75">
        <v>30</v>
      </c>
      <c r="I25" s="135"/>
      <c r="J25" s="113">
        <v>3</v>
      </c>
      <c r="K25" s="113" t="str">
        <f t="shared" si="5"/>
        <v>/</v>
      </c>
      <c r="L25" s="117">
        <f t="shared" si="11"/>
        <v>51</v>
      </c>
      <c r="M25" s="113"/>
      <c r="N25" s="113" t="str">
        <f t="shared" si="6"/>
        <v/>
      </c>
      <c r="O25" s="117" t="str">
        <f t="shared" si="12"/>
        <v/>
      </c>
      <c r="P25" s="113"/>
      <c r="Q25" s="113" t="str">
        <f t="shared" si="7"/>
        <v/>
      </c>
      <c r="R25" s="117" t="str">
        <f t="shared" si="1"/>
        <v/>
      </c>
      <c r="S25" s="113"/>
      <c r="T25" s="113" t="str">
        <f t="shared" si="8"/>
        <v/>
      </c>
      <c r="U25" s="117" t="str">
        <f t="shared" si="2"/>
        <v/>
      </c>
      <c r="V25" s="113"/>
      <c r="W25" s="113" t="str">
        <f t="shared" si="9"/>
        <v/>
      </c>
      <c r="X25" s="117" t="str">
        <f t="shared" si="3"/>
        <v/>
      </c>
      <c r="Y25" s="113"/>
      <c r="Z25" s="113" t="str">
        <f t="shared" si="13"/>
        <v/>
      </c>
      <c r="AA25" s="117" t="str">
        <f>IF(Y25&gt;0,Y25*$AG$12,"")</f>
        <v/>
      </c>
      <c r="AH25" s="86">
        <v>48</v>
      </c>
      <c r="AI25">
        <f t="shared" ref="AI25:AI26" si="15">G25-AH25</f>
        <v>3</v>
      </c>
    </row>
    <row r="26" spans="1:35" s="86" customFormat="1" ht="38.25" x14ac:dyDescent="0.25">
      <c r="A26" s="133" t="s">
        <v>46</v>
      </c>
      <c r="B26" s="134" t="s">
        <v>134</v>
      </c>
      <c r="C26" s="133" t="s">
        <v>28</v>
      </c>
      <c r="D26" s="92">
        <f>SUM(E26:G26)</f>
        <v>120</v>
      </c>
      <c r="E26" s="75">
        <v>40</v>
      </c>
      <c r="F26" s="75"/>
      <c r="G26" s="75">
        <f>SUM(L26,O26,R26,U26,X26,AA26)</f>
        <v>80</v>
      </c>
      <c r="H26" s="75">
        <v>68</v>
      </c>
      <c r="I26" s="135"/>
      <c r="J26" s="113"/>
      <c r="K26" s="157" t="str">
        <f t="shared" si="5"/>
        <v/>
      </c>
      <c r="L26" s="117" t="str">
        <f t="shared" si="11"/>
        <v/>
      </c>
      <c r="M26" s="113">
        <v>2</v>
      </c>
      <c r="N26" s="157" t="str">
        <f t="shared" si="6"/>
        <v>/</v>
      </c>
      <c r="O26" s="117">
        <f t="shared" si="12"/>
        <v>38</v>
      </c>
      <c r="P26" s="113">
        <v>3</v>
      </c>
      <c r="Q26" s="157" t="str">
        <f t="shared" si="7"/>
        <v>/</v>
      </c>
      <c r="R26" s="117">
        <f t="shared" si="1"/>
        <v>42</v>
      </c>
      <c r="S26" s="113"/>
      <c r="T26" s="157" t="str">
        <f t="shared" si="8"/>
        <v/>
      </c>
      <c r="U26" s="117" t="str">
        <f t="shared" si="2"/>
        <v/>
      </c>
      <c r="V26" s="113"/>
      <c r="W26" s="157" t="str">
        <f t="shared" si="9"/>
        <v/>
      </c>
      <c r="X26" s="117" t="str">
        <f t="shared" si="3"/>
        <v/>
      </c>
      <c r="Y26" s="113"/>
      <c r="Z26" s="157" t="str">
        <f t="shared" si="13"/>
        <v/>
      </c>
      <c r="AA26" s="117" t="str">
        <f>IF(Y26&gt;0,Y26*$AG$12,"")</f>
        <v/>
      </c>
      <c r="AH26" s="86">
        <v>76</v>
      </c>
      <c r="AI26">
        <f t="shared" si="15"/>
        <v>4</v>
      </c>
    </row>
    <row r="27" spans="1:35" s="86" customFormat="1" ht="39" thickBot="1" x14ac:dyDescent="0.3">
      <c r="A27" s="133" t="s">
        <v>99</v>
      </c>
      <c r="B27" s="115" t="s">
        <v>212</v>
      </c>
      <c r="C27" s="133" t="s">
        <v>24</v>
      </c>
      <c r="D27" s="92">
        <f>SUM(E27:G27)</f>
        <v>57</v>
      </c>
      <c r="E27" s="75">
        <v>18</v>
      </c>
      <c r="F27" s="75"/>
      <c r="G27" s="75">
        <f>SUM(L27,O27,R27,U27,X27,AA27)</f>
        <v>39</v>
      </c>
      <c r="H27" s="75">
        <v>25</v>
      </c>
      <c r="I27" s="135"/>
      <c r="J27" s="113"/>
      <c r="K27" s="113"/>
      <c r="L27" s="117"/>
      <c r="M27" s="113"/>
      <c r="N27" s="113"/>
      <c r="O27" s="117"/>
      <c r="P27" s="113"/>
      <c r="Q27" s="157" t="str">
        <f t="shared" si="7"/>
        <v/>
      </c>
      <c r="R27" s="117" t="str">
        <f t="shared" si="1"/>
        <v/>
      </c>
      <c r="S27" s="113">
        <v>3</v>
      </c>
      <c r="T27" s="157" t="str">
        <f t="shared" si="8"/>
        <v>/</v>
      </c>
      <c r="U27" s="117">
        <f t="shared" si="2"/>
        <v>39</v>
      </c>
      <c r="V27" s="113"/>
      <c r="W27" s="157" t="str">
        <f>IF(V27&gt;0,"/","")</f>
        <v/>
      </c>
      <c r="X27" s="117" t="str">
        <f t="shared" si="3"/>
        <v/>
      </c>
      <c r="Y27" s="113"/>
      <c r="Z27" s="113"/>
      <c r="AA27" s="117"/>
    </row>
    <row r="28" spans="1:35" ht="26.25" thickBot="1" x14ac:dyDescent="0.3">
      <c r="A28" s="40" t="s">
        <v>47</v>
      </c>
      <c r="B28" s="41" t="s">
        <v>138</v>
      </c>
      <c r="C28" s="49" t="str">
        <f>"8з/12дз/
16э (4эм)"</f>
        <v>8з/12дз/
16э (4эм)</v>
      </c>
      <c r="D28" s="42">
        <f>SUM(D29,D40)</f>
        <v>3408</v>
      </c>
      <c r="E28" s="42">
        <f>SUM(E29,E40)</f>
        <v>1138</v>
      </c>
      <c r="F28" s="42">
        <v>6</v>
      </c>
      <c r="G28" s="42">
        <f>SUM(G29,G40)</f>
        <v>2270</v>
      </c>
      <c r="H28" s="42">
        <f>SUM(H29,H40)</f>
        <v>914</v>
      </c>
      <c r="I28" s="44"/>
      <c r="J28" s="45"/>
      <c r="K28" s="45"/>
      <c r="L28" s="46"/>
      <c r="M28" s="45"/>
      <c r="N28" s="45"/>
      <c r="O28" s="46"/>
      <c r="P28" s="45"/>
      <c r="Q28" s="45"/>
      <c r="R28" s="46"/>
      <c r="S28" s="45"/>
      <c r="T28" s="45"/>
      <c r="U28" s="46"/>
      <c r="V28" s="45"/>
      <c r="W28" s="45"/>
      <c r="X28" s="46"/>
      <c r="Y28" s="45"/>
      <c r="Z28" s="45"/>
      <c r="AA28" s="46"/>
    </row>
    <row r="29" spans="1:35" ht="15.75" thickBot="1" x14ac:dyDescent="0.3">
      <c r="A29" s="40" t="s">
        <v>48</v>
      </c>
      <c r="B29" s="41" t="s">
        <v>49</v>
      </c>
      <c r="C29" s="40" t="str">
        <f>"1з/5дз/2э"</f>
        <v>1з/5дз/2э</v>
      </c>
      <c r="D29" s="43">
        <f>SUM(D30:D39)</f>
        <v>864</v>
      </c>
      <c r="E29" s="43">
        <f>SUM(E30:E39)</f>
        <v>288</v>
      </c>
      <c r="F29" s="43"/>
      <c r="G29" s="43">
        <f>SUM(G30:G39)</f>
        <v>576</v>
      </c>
      <c r="H29" s="43">
        <f>SUM(H30:H39)</f>
        <v>211</v>
      </c>
      <c r="I29" s="44"/>
      <c r="J29" s="45"/>
      <c r="K29" s="45"/>
      <c r="L29" s="46"/>
      <c r="M29" s="45"/>
      <c r="N29" s="45"/>
      <c r="O29" s="46"/>
      <c r="P29" s="45"/>
      <c r="Q29" s="45"/>
      <c r="R29" s="46"/>
      <c r="S29" s="45"/>
      <c r="T29" s="45"/>
      <c r="U29" s="46"/>
      <c r="V29" s="45"/>
      <c r="W29" s="45"/>
      <c r="X29" s="46"/>
      <c r="Y29" s="45"/>
      <c r="Z29" s="45"/>
      <c r="AA29" s="46"/>
    </row>
    <row r="30" spans="1:35" x14ac:dyDescent="0.25">
      <c r="A30" s="21" t="s">
        <v>50</v>
      </c>
      <c r="B30" s="19" t="s">
        <v>51</v>
      </c>
      <c r="C30" s="21" t="str">
        <f>"-/кэ1"</f>
        <v>-/кэ1</v>
      </c>
      <c r="D30" s="5">
        <f t="shared" ref="D30:D39" si="16">SUM(E30:G30)</f>
        <v>134</v>
      </c>
      <c r="E30" s="165">
        <v>45</v>
      </c>
      <c r="F30" s="155"/>
      <c r="G30" s="155">
        <f t="shared" ref="G30:G39" si="17">SUM(L30,O30,R30,U30,X30,AA30)</f>
        <v>89</v>
      </c>
      <c r="H30" s="165">
        <v>25</v>
      </c>
      <c r="I30" s="166"/>
      <c r="J30" s="161">
        <v>3</v>
      </c>
      <c r="K30" s="37" t="str">
        <f>IF(J30&gt;0,"/","")</f>
        <v>/</v>
      </c>
      <c r="L30" s="160">
        <f>IF(J30&gt;0,J30*$AB$12,"")</f>
        <v>51</v>
      </c>
      <c r="M30" s="161">
        <v>2</v>
      </c>
      <c r="N30" s="37" t="str">
        <f>IF(M30&gt;0,"/","")</f>
        <v>/</v>
      </c>
      <c r="O30" s="167">
        <f>IF(M30&gt;0,M30*$AC$12,"")</f>
        <v>38</v>
      </c>
      <c r="P30" s="161"/>
      <c r="Q30" s="37" t="str">
        <f>IF(P30&gt;0,"/","")</f>
        <v/>
      </c>
      <c r="R30" s="167" t="str">
        <f>IF(P30&gt;0,P30*$AD$12,"")</f>
        <v/>
      </c>
      <c r="S30" s="29"/>
      <c r="T30" s="27" t="str">
        <f>IF(S30&gt;0,"/","")</f>
        <v/>
      </c>
      <c r="U30" s="167" t="str">
        <f>IF(S30&gt;0,S30*$AE$12,"")</f>
        <v/>
      </c>
      <c r="V30" s="161"/>
      <c r="W30" s="27" t="str">
        <f>IF(V30&gt;0,"/","")</f>
        <v/>
      </c>
      <c r="X30" s="167" t="str">
        <f>IF(V30&gt;0,V30*$AF$12,"")</f>
        <v/>
      </c>
      <c r="Y30" s="161"/>
      <c r="Z30" s="37" t="str">
        <f>IF(Y30&gt;0,"/","")</f>
        <v/>
      </c>
      <c r="AA30" s="167" t="str">
        <f>IF(Y30&gt;0,Y30*$AG$12,"")</f>
        <v/>
      </c>
      <c r="AH30" s="86">
        <v>80</v>
      </c>
      <c r="AI30">
        <f t="shared" ref="AI30:AI39" si="18">G30-AH30</f>
        <v>9</v>
      </c>
    </row>
    <row r="31" spans="1:35" x14ac:dyDescent="0.25">
      <c r="A31" s="21" t="s">
        <v>52</v>
      </c>
      <c r="B31" s="19" t="s">
        <v>53</v>
      </c>
      <c r="C31" s="21" t="str">
        <f>"-/кэ1"</f>
        <v>-/кэ1</v>
      </c>
      <c r="D31" s="5">
        <f t="shared" si="16"/>
        <v>134</v>
      </c>
      <c r="E31" s="165">
        <v>45</v>
      </c>
      <c r="F31" s="155"/>
      <c r="G31" s="155">
        <f t="shared" si="17"/>
        <v>89</v>
      </c>
      <c r="H31" s="165">
        <v>25</v>
      </c>
      <c r="I31" s="166"/>
      <c r="J31" s="151">
        <v>3</v>
      </c>
      <c r="K31" s="152" t="str">
        <f t="shared" ref="K31:K39" si="19">IF(J31&gt;0,"/","")</f>
        <v>/</v>
      </c>
      <c r="L31" s="153">
        <f t="shared" ref="L31:L39" si="20">IF(J31&gt;0,J31*$AB$12,"")</f>
        <v>51</v>
      </c>
      <c r="M31" s="152">
        <v>2</v>
      </c>
      <c r="N31" s="158" t="str">
        <f t="shared" ref="N31:N39" si="21">IF(M31&gt;0,"/","")</f>
        <v>/</v>
      </c>
      <c r="O31" s="167">
        <f>IF(M31&gt;0,M31*$AC$12,"")</f>
        <v>38</v>
      </c>
      <c r="P31" s="152"/>
      <c r="Q31" s="152" t="str">
        <f t="shared" ref="Q31:Q39" si="22">IF(P31&gt;0,"/","")</f>
        <v/>
      </c>
      <c r="R31" s="167" t="str">
        <f t="shared" ref="R31:R51" si="23">IF(P31&gt;0,P31*$AD$12,"")</f>
        <v/>
      </c>
      <c r="S31" s="152"/>
      <c r="T31" s="161" t="str">
        <f t="shared" ref="T31:T39" si="24">IF(S31&gt;0,"/","")</f>
        <v/>
      </c>
      <c r="U31" s="167" t="str">
        <f t="shared" ref="U31:U39" si="25">IF(S31&gt;0,S31*$AE$12,"")</f>
        <v/>
      </c>
      <c r="V31" s="152"/>
      <c r="W31" s="159" t="str">
        <f t="shared" ref="W31:W39" si="26">IF(V31&gt;0,"/","")</f>
        <v/>
      </c>
      <c r="X31" s="167" t="str">
        <f t="shared" ref="X31:X39" si="27">IF(V31&gt;0,V31*$AF$12,"")</f>
        <v/>
      </c>
      <c r="Y31" s="152"/>
      <c r="Z31" s="158" t="str">
        <f t="shared" ref="Z31:Z39" si="28">IF(Y31&gt;0,"/","")</f>
        <v/>
      </c>
      <c r="AA31" s="167" t="str">
        <f t="shared" ref="AA31:AA52" si="29">IF(Y31&gt;0,Y31*$AG$12,"")</f>
        <v/>
      </c>
      <c r="AH31" s="86">
        <v>76</v>
      </c>
      <c r="AI31">
        <f t="shared" si="18"/>
        <v>13</v>
      </c>
    </row>
    <row r="32" spans="1:35" x14ac:dyDescent="0.25">
      <c r="A32" s="64" t="s">
        <v>54</v>
      </c>
      <c r="B32" s="72" t="s">
        <v>55</v>
      </c>
      <c r="C32" s="64" t="str">
        <f>"-/э"</f>
        <v>-/э</v>
      </c>
      <c r="D32" s="67">
        <f t="shared" si="16"/>
        <v>108</v>
      </c>
      <c r="E32" s="63">
        <v>36</v>
      </c>
      <c r="F32" s="32"/>
      <c r="G32" s="32">
        <f t="shared" si="17"/>
        <v>72</v>
      </c>
      <c r="H32" s="165">
        <v>36</v>
      </c>
      <c r="I32" s="34"/>
      <c r="J32" s="158">
        <v>2</v>
      </c>
      <c r="K32" s="159" t="str">
        <f t="shared" si="19"/>
        <v>/</v>
      </c>
      <c r="L32" s="160">
        <f t="shared" si="20"/>
        <v>34</v>
      </c>
      <c r="M32" s="158">
        <v>2</v>
      </c>
      <c r="N32" s="158" t="str">
        <f t="shared" si="21"/>
        <v>/</v>
      </c>
      <c r="O32" s="160">
        <f>IF(M32&gt;0,M32*$AC$12,"")</f>
        <v>38</v>
      </c>
      <c r="P32" s="158"/>
      <c r="Q32" s="158" t="str">
        <f t="shared" si="22"/>
        <v/>
      </c>
      <c r="R32" s="160" t="str">
        <f t="shared" si="23"/>
        <v/>
      </c>
      <c r="S32" s="158"/>
      <c r="T32" s="159" t="str">
        <f t="shared" si="24"/>
        <v/>
      </c>
      <c r="U32" s="160" t="str">
        <f t="shared" si="25"/>
        <v/>
      </c>
      <c r="V32" s="158"/>
      <c r="W32" s="158" t="str">
        <f t="shared" si="26"/>
        <v/>
      </c>
      <c r="X32" s="160" t="str">
        <f t="shared" si="27"/>
        <v/>
      </c>
      <c r="Y32" s="158"/>
      <c r="Z32" s="158" t="str">
        <f t="shared" si="28"/>
        <v/>
      </c>
      <c r="AA32" s="160" t="str">
        <f t="shared" si="29"/>
        <v/>
      </c>
      <c r="AH32" s="86">
        <v>76</v>
      </c>
      <c r="AI32">
        <f t="shared" si="18"/>
        <v>-4</v>
      </c>
    </row>
    <row r="33" spans="1:35" ht="25.5" x14ac:dyDescent="0.25">
      <c r="A33" s="21" t="s">
        <v>56</v>
      </c>
      <c r="B33" s="19" t="s">
        <v>57</v>
      </c>
      <c r="C33" s="21" t="str">
        <f>"дз"</f>
        <v>дз</v>
      </c>
      <c r="D33" s="5">
        <f t="shared" si="16"/>
        <v>54</v>
      </c>
      <c r="E33" s="74">
        <v>18</v>
      </c>
      <c r="F33" s="74"/>
      <c r="G33" s="74">
        <f t="shared" si="17"/>
        <v>36</v>
      </c>
      <c r="H33" s="165">
        <v>6</v>
      </c>
      <c r="I33" s="89"/>
      <c r="J33" s="152"/>
      <c r="K33" s="152" t="str">
        <f t="shared" si="19"/>
        <v/>
      </c>
      <c r="L33" s="153" t="str">
        <f t="shared" si="20"/>
        <v/>
      </c>
      <c r="M33" s="152"/>
      <c r="N33" s="152" t="str">
        <f t="shared" si="21"/>
        <v/>
      </c>
      <c r="O33" s="153" t="str">
        <f t="shared" ref="O33:O41" si="30">IF(M33&gt;0,M33*$AB$12,"")</f>
        <v/>
      </c>
      <c r="P33" s="151"/>
      <c r="Q33" s="152" t="str">
        <f t="shared" si="22"/>
        <v/>
      </c>
      <c r="R33" s="153" t="str">
        <f t="shared" si="23"/>
        <v/>
      </c>
      <c r="S33" s="152"/>
      <c r="T33" s="152" t="str">
        <f t="shared" si="24"/>
        <v/>
      </c>
      <c r="U33" s="153" t="str">
        <f t="shared" si="25"/>
        <v/>
      </c>
      <c r="V33" s="152"/>
      <c r="W33" s="152" t="str">
        <f t="shared" si="26"/>
        <v/>
      </c>
      <c r="X33" s="153" t="str">
        <f t="shared" si="27"/>
        <v/>
      </c>
      <c r="Y33" s="152">
        <v>3</v>
      </c>
      <c r="Z33" s="152" t="str">
        <f t="shared" si="28"/>
        <v>/</v>
      </c>
      <c r="AA33" s="153">
        <f t="shared" si="29"/>
        <v>36</v>
      </c>
      <c r="AH33" s="86">
        <v>36</v>
      </c>
      <c r="AI33">
        <f t="shared" si="18"/>
        <v>0</v>
      </c>
    </row>
    <row r="34" spans="1:35" x14ac:dyDescent="0.25">
      <c r="A34" s="21" t="s">
        <v>58</v>
      </c>
      <c r="B34" s="19" t="s">
        <v>59</v>
      </c>
      <c r="C34" s="21" t="s">
        <v>60</v>
      </c>
      <c r="D34" s="5">
        <f t="shared" si="16"/>
        <v>100</v>
      </c>
      <c r="E34" s="74">
        <v>33</v>
      </c>
      <c r="F34" s="75"/>
      <c r="G34" s="75">
        <f t="shared" si="17"/>
        <v>67</v>
      </c>
      <c r="H34" s="165">
        <v>47</v>
      </c>
      <c r="I34" s="89"/>
      <c r="J34" s="151"/>
      <c r="K34" s="152" t="str">
        <f t="shared" si="19"/>
        <v/>
      </c>
      <c r="L34" s="153" t="str">
        <f t="shared" si="20"/>
        <v/>
      </c>
      <c r="M34" s="152"/>
      <c r="N34" s="152" t="str">
        <f t="shared" si="21"/>
        <v/>
      </c>
      <c r="O34" s="153" t="str">
        <f t="shared" si="30"/>
        <v/>
      </c>
      <c r="P34" s="152">
        <v>2</v>
      </c>
      <c r="Q34" s="152" t="str">
        <f t="shared" si="22"/>
        <v>/</v>
      </c>
      <c r="R34" s="153">
        <f t="shared" si="23"/>
        <v>28</v>
      </c>
      <c r="S34" s="152">
        <v>3</v>
      </c>
      <c r="T34" s="152" t="str">
        <f t="shared" si="24"/>
        <v>/</v>
      </c>
      <c r="U34" s="153">
        <f t="shared" si="25"/>
        <v>39</v>
      </c>
      <c r="V34" s="152"/>
      <c r="W34" s="152" t="str">
        <f t="shared" si="26"/>
        <v/>
      </c>
      <c r="X34" s="153" t="str">
        <f t="shared" si="27"/>
        <v/>
      </c>
      <c r="Y34" s="152"/>
      <c r="Z34" s="152" t="str">
        <f t="shared" si="28"/>
        <v/>
      </c>
      <c r="AA34" s="153" t="str">
        <f t="shared" si="29"/>
        <v/>
      </c>
      <c r="AH34" s="86">
        <v>68</v>
      </c>
      <c r="AI34">
        <f t="shared" si="18"/>
        <v>-1</v>
      </c>
    </row>
    <row r="35" spans="1:35" x14ac:dyDescent="0.25">
      <c r="A35" s="96" t="s">
        <v>100</v>
      </c>
      <c r="B35" s="132" t="s">
        <v>186</v>
      </c>
      <c r="C35" s="20" t="str">
        <f>"дз"</f>
        <v>дз</v>
      </c>
      <c r="D35" s="7">
        <f t="shared" si="16"/>
        <v>51</v>
      </c>
      <c r="E35" s="90">
        <v>17</v>
      </c>
      <c r="F35" s="74"/>
      <c r="G35" s="75">
        <f t="shared" si="17"/>
        <v>34</v>
      </c>
      <c r="H35" s="165">
        <v>34</v>
      </c>
      <c r="I35" s="91"/>
      <c r="J35" s="161">
        <v>2</v>
      </c>
      <c r="K35" s="161" t="str">
        <f t="shared" si="19"/>
        <v>/</v>
      </c>
      <c r="L35" s="167">
        <f t="shared" si="20"/>
        <v>34</v>
      </c>
      <c r="M35" s="161"/>
      <c r="N35" s="161" t="str">
        <f t="shared" si="21"/>
        <v/>
      </c>
      <c r="O35" s="167" t="str">
        <f>IF(M35&gt;0,M35*$AB$12,"")</f>
        <v/>
      </c>
      <c r="P35" s="161"/>
      <c r="Q35" s="161" t="str">
        <f t="shared" si="22"/>
        <v/>
      </c>
      <c r="R35" s="167" t="str">
        <f t="shared" si="23"/>
        <v/>
      </c>
      <c r="S35" s="161"/>
      <c r="T35" s="161" t="str">
        <f t="shared" si="24"/>
        <v/>
      </c>
      <c r="U35" s="167" t="str">
        <f t="shared" si="25"/>
        <v/>
      </c>
      <c r="V35" s="161"/>
      <c r="W35" s="161" t="str">
        <f t="shared" si="26"/>
        <v/>
      </c>
      <c r="X35" s="167" t="str">
        <f t="shared" si="27"/>
        <v/>
      </c>
      <c r="Y35" s="161"/>
      <c r="Z35" s="161" t="str">
        <f t="shared" si="28"/>
        <v/>
      </c>
      <c r="AA35" s="167" t="str">
        <f t="shared" si="29"/>
        <v/>
      </c>
      <c r="AI35">
        <f t="shared" si="18"/>
        <v>34</v>
      </c>
    </row>
    <row r="36" spans="1:35" ht="25.5" x14ac:dyDescent="0.25">
      <c r="A36" s="96" t="s">
        <v>142</v>
      </c>
      <c r="B36" s="97" t="s">
        <v>133</v>
      </c>
      <c r="C36" s="21" t="s">
        <v>24</v>
      </c>
      <c r="D36" s="5">
        <f t="shared" si="16"/>
        <v>63</v>
      </c>
      <c r="E36" s="74">
        <v>21</v>
      </c>
      <c r="F36" s="75"/>
      <c r="G36" s="75">
        <f t="shared" si="17"/>
        <v>42</v>
      </c>
      <c r="H36" s="165">
        <v>15</v>
      </c>
      <c r="I36" s="89"/>
      <c r="J36" s="161"/>
      <c r="K36" s="161" t="str">
        <f t="shared" si="19"/>
        <v/>
      </c>
      <c r="L36" s="167" t="str">
        <f t="shared" si="20"/>
        <v/>
      </c>
      <c r="M36" s="161"/>
      <c r="N36" s="161" t="str">
        <f t="shared" si="21"/>
        <v/>
      </c>
      <c r="O36" s="167" t="str">
        <f>IF(M36&gt;0,M36*$AB$12,"")</f>
        <v/>
      </c>
      <c r="P36" s="161">
        <v>3</v>
      </c>
      <c r="Q36" s="161" t="str">
        <f t="shared" si="22"/>
        <v>/</v>
      </c>
      <c r="R36" s="167">
        <f t="shared" si="23"/>
        <v>42</v>
      </c>
      <c r="S36" s="161"/>
      <c r="T36" s="161" t="str">
        <f t="shared" si="24"/>
        <v/>
      </c>
      <c r="U36" s="167" t="str">
        <f t="shared" si="25"/>
        <v/>
      </c>
      <c r="V36" s="161"/>
      <c r="W36" s="161" t="str">
        <f t="shared" si="26"/>
        <v/>
      </c>
      <c r="X36" s="167" t="str">
        <f t="shared" si="27"/>
        <v/>
      </c>
      <c r="Y36" s="161"/>
      <c r="Z36" s="161" t="str">
        <f t="shared" si="28"/>
        <v/>
      </c>
      <c r="AA36" s="167" t="str">
        <f t="shared" si="29"/>
        <v/>
      </c>
      <c r="AI36">
        <f t="shared" si="18"/>
        <v>42</v>
      </c>
    </row>
    <row r="37" spans="1:35" ht="25.5" x14ac:dyDescent="0.25">
      <c r="A37" s="96" t="s">
        <v>101</v>
      </c>
      <c r="B37" s="97" t="s">
        <v>141</v>
      </c>
      <c r="C37" s="21" t="s">
        <v>24</v>
      </c>
      <c r="D37" s="5">
        <f t="shared" ref="D37" si="31">SUM(E37:G37)</f>
        <v>58</v>
      </c>
      <c r="E37" s="74">
        <v>19</v>
      </c>
      <c r="F37" s="75"/>
      <c r="G37" s="75">
        <f t="shared" si="17"/>
        <v>39</v>
      </c>
      <c r="H37" s="74" t="s">
        <v>25</v>
      </c>
      <c r="I37" s="89"/>
      <c r="J37" s="151"/>
      <c r="K37" s="152" t="str">
        <f t="shared" si="19"/>
        <v/>
      </c>
      <c r="L37" s="153" t="str">
        <f t="shared" si="20"/>
        <v/>
      </c>
      <c r="M37" s="152"/>
      <c r="N37" s="152" t="str">
        <f t="shared" si="21"/>
        <v/>
      </c>
      <c r="O37" s="153" t="str">
        <f>IF(M37&gt;0,M37*$AB$12,"")</f>
        <v/>
      </c>
      <c r="P37" s="152"/>
      <c r="Q37" s="152" t="str">
        <f t="shared" si="22"/>
        <v/>
      </c>
      <c r="R37" s="153" t="str">
        <f t="shared" si="23"/>
        <v/>
      </c>
      <c r="S37" s="152">
        <v>3</v>
      </c>
      <c r="T37" s="152" t="str">
        <f t="shared" si="24"/>
        <v>/</v>
      </c>
      <c r="U37" s="153">
        <f t="shared" si="25"/>
        <v>39</v>
      </c>
      <c r="V37" s="152"/>
      <c r="W37" s="152" t="str">
        <f t="shared" si="26"/>
        <v/>
      </c>
      <c r="X37" s="153" t="str">
        <f t="shared" si="27"/>
        <v/>
      </c>
      <c r="Y37" s="152"/>
      <c r="Z37" s="152" t="str">
        <f t="shared" si="28"/>
        <v/>
      </c>
      <c r="AA37" s="153" t="str">
        <f t="shared" si="29"/>
        <v/>
      </c>
      <c r="AI37">
        <f t="shared" si="18"/>
        <v>39</v>
      </c>
    </row>
    <row r="38" spans="1:35" ht="25.5" x14ac:dyDescent="0.25">
      <c r="A38" s="96" t="s">
        <v>201</v>
      </c>
      <c r="B38" s="97" t="s">
        <v>203</v>
      </c>
      <c r="C38" s="21" t="s">
        <v>205</v>
      </c>
      <c r="D38" s="5">
        <f t="shared" ref="D38" si="32">SUM(E38:G38)</f>
        <v>90</v>
      </c>
      <c r="E38" s="74">
        <v>30</v>
      </c>
      <c r="F38" s="75"/>
      <c r="G38" s="75">
        <f t="shared" si="17"/>
        <v>60</v>
      </c>
      <c r="H38" s="74">
        <v>15</v>
      </c>
      <c r="I38" s="89"/>
      <c r="J38" s="161"/>
      <c r="K38" s="161" t="str">
        <f t="shared" si="19"/>
        <v/>
      </c>
      <c r="L38" s="167" t="str">
        <f t="shared" si="20"/>
        <v/>
      </c>
      <c r="M38" s="161"/>
      <c r="N38" s="161" t="str">
        <f t="shared" si="21"/>
        <v/>
      </c>
      <c r="O38" s="167" t="str">
        <f t="shared" ref="O38" si="33">IF(M38&gt;0,M38*$AB$12,"")</f>
        <v/>
      </c>
      <c r="P38" s="161"/>
      <c r="Q38" s="161" t="str">
        <f t="shared" si="22"/>
        <v/>
      </c>
      <c r="R38" s="167" t="str">
        <f t="shared" si="23"/>
        <v/>
      </c>
      <c r="S38" s="161"/>
      <c r="T38" s="161" t="str">
        <f t="shared" si="24"/>
        <v/>
      </c>
      <c r="U38" s="167" t="str">
        <f t="shared" si="25"/>
        <v/>
      </c>
      <c r="V38" s="161"/>
      <c r="W38" s="161" t="str">
        <f t="shared" si="26"/>
        <v/>
      </c>
      <c r="X38" s="167" t="str">
        <f t="shared" si="27"/>
        <v/>
      </c>
      <c r="Y38" s="161">
        <v>5</v>
      </c>
      <c r="Z38" s="161" t="str">
        <f t="shared" si="28"/>
        <v>/</v>
      </c>
      <c r="AA38" s="167">
        <f t="shared" si="29"/>
        <v>60</v>
      </c>
      <c r="AI38">
        <f t="shared" si="18"/>
        <v>60</v>
      </c>
    </row>
    <row r="39" spans="1:35" x14ac:dyDescent="0.25">
      <c r="A39" s="96" t="s">
        <v>202</v>
      </c>
      <c r="B39" s="97" t="s">
        <v>204</v>
      </c>
      <c r="C39" s="21" t="s">
        <v>205</v>
      </c>
      <c r="D39" s="5">
        <f t="shared" si="16"/>
        <v>72</v>
      </c>
      <c r="E39" s="74">
        <v>24</v>
      </c>
      <c r="F39" s="75"/>
      <c r="G39" s="75">
        <f t="shared" si="17"/>
        <v>48</v>
      </c>
      <c r="H39" s="74">
        <v>8</v>
      </c>
      <c r="I39" s="89"/>
      <c r="J39" s="151"/>
      <c r="K39" s="152" t="str">
        <f t="shared" si="19"/>
        <v/>
      </c>
      <c r="L39" s="153" t="str">
        <f t="shared" si="20"/>
        <v/>
      </c>
      <c r="M39" s="152"/>
      <c r="N39" s="152" t="str">
        <f t="shared" si="21"/>
        <v/>
      </c>
      <c r="O39" s="153" t="str">
        <f>IF(M39&gt;0,M39*$AB$12,"")</f>
        <v/>
      </c>
      <c r="P39" s="152"/>
      <c r="Q39" s="152" t="str">
        <f t="shared" si="22"/>
        <v/>
      </c>
      <c r="R39" s="153" t="str">
        <f t="shared" si="23"/>
        <v/>
      </c>
      <c r="S39" s="152"/>
      <c r="T39" s="152" t="str">
        <f t="shared" si="24"/>
        <v/>
      </c>
      <c r="U39" s="153" t="str">
        <f t="shared" si="25"/>
        <v/>
      </c>
      <c r="V39" s="152"/>
      <c r="W39" s="152" t="str">
        <f t="shared" si="26"/>
        <v/>
      </c>
      <c r="X39" s="153" t="str">
        <f t="shared" si="27"/>
        <v/>
      </c>
      <c r="Y39" s="152">
        <v>4</v>
      </c>
      <c r="Z39" s="152" t="str">
        <f t="shared" si="28"/>
        <v>/</v>
      </c>
      <c r="AA39" s="153">
        <f t="shared" si="29"/>
        <v>48</v>
      </c>
      <c r="AI39">
        <f t="shared" si="18"/>
        <v>48</v>
      </c>
    </row>
    <row r="40" spans="1:35" s="39" customFormat="1" ht="25.5" x14ac:dyDescent="0.25">
      <c r="A40" s="50" t="s">
        <v>61</v>
      </c>
      <c r="B40" s="51" t="s">
        <v>62</v>
      </c>
      <c r="C40" s="50" t="str">
        <f>"7з/7дз/13э (3эм)"</f>
        <v>7з/7дз/13э (3эм)</v>
      </c>
      <c r="D40" s="52">
        <f>SUM(D41,D59,D67,D74,D81)</f>
        <v>2544</v>
      </c>
      <c r="E40" s="52">
        <f>SUM(E41,E59,E67,E74,E81)</f>
        <v>850</v>
      </c>
      <c r="F40" s="52"/>
      <c r="G40" s="52">
        <f>SUM(G41,G59,G67,G74,G81)</f>
        <v>1694</v>
      </c>
      <c r="H40" s="52">
        <f>SUM(H41,H59,H67,H74,H81)</f>
        <v>703</v>
      </c>
      <c r="I40" s="54"/>
      <c r="J40" s="154"/>
      <c r="K40" s="56" t="str">
        <f>IF(J40&gt;0,"/","")</f>
        <v/>
      </c>
      <c r="L40" s="57" t="str">
        <f>IF(J40&gt;0,J40*$AB$12,"")</f>
        <v/>
      </c>
      <c r="M40" s="154"/>
      <c r="N40" s="56" t="str">
        <f>IF(M40&gt;0,"/","")</f>
        <v/>
      </c>
      <c r="O40" s="57" t="str">
        <f t="shared" si="30"/>
        <v/>
      </c>
      <c r="P40" s="154"/>
      <c r="Q40" s="56" t="str">
        <f>IF(P40&gt;0,"/","")</f>
        <v/>
      </c>
      <c r="R40" s="57" t="str">
        <f t="shared" si="23"/>
        <v/>
      </c>
      <c r="S40" s="56"/>
      <c r="T40" s="56" t="str">
        <f>IF(S40&gt;0,"/","")</f>
        <v/>
      </c>
      <c r="U40" s="57" t="str">
        <f>IF(S40&gt;0,S40*$AE$12,"")</f>
        <v/>
      </c>
      <c r="V40" s="56"/>
      <c r="W40" s="56" t="str">
        <f>IF(V40&gt;0,"/","")</f>
        <v/>
      </c>
      <c r="X40" s="57" t="str">
        <f>IF(V40&gt;0,V40*$AF$12,"")</f>
        <v/>
      </c>
      <c r="Y40" s="56"/>
      <c r="Z40" s="56" t="str">
        <f>IF(Y40&gt;0,"/","")</f>
        <v/>
      </c>
      <c r="AA40" s="57" t="str">
        <f t="shared" si="29"/>
        <v/>
      </c>
      <c r="AH40" s="87"/>
    </row>
    <row r="41" spans="1:35" s="39" customFormat="1" ht="25.5" x14ac:dyDescent="0.25">
      <c r="A41" s="50" t="s">
        <v>63</v>
      </c>
      <c r="B41" s="51" t="s">
        <v>64</v>
      </c>
      <c r="C41" s="50" t="str">
        <f>"4з/3дз/9э (1эмк1)"</f>
        <v>4з/3дз/9э (1эмк1)</v>
      </c>
      <c r="D41" s="52">
        <f>SUM(D42:D51)</f>
        <v>2086</v>
      </c>
      <c r="E41" s="52">
        <f t="shared" ref="E41:H41" si="34">SUM(E42:E51)</f>
        <v>698</v>
      </c>
      <c r="F41" s="52"/>
      <c r="G41" s="52">
        <f t="shared" si="34"/>
        <v>1388</v>
      </c>
      <c r="H41" s="52">
        <f t="shared" si="34"/>
        <v>559</v>
      </c>
      <c r="I41" s="54"/>
      <c r="J41" s="154"/>
      <c r="K41" s="56" t="str">
        <f>IF(J41&gt;0,"/","")</f>
        <v/>
      </c>
      <c r="L41" s="57" t="str">
        <f>IF(J41&gt;0,J41*$AB$12,"")</f>
        <v/>
      </c>
      <c r="M41" s="154"/>
      <c r="N41" s="56" t="str">
        <f>IF(M41&gt;0,"/","")</f>
        <v/>
      </c>
      <c r="O41" s="57" t="str">
        <f t="shared" si="30"/>
        <v/>
      </c>
      <c r="P41" s="154"/>
      <c r="Q41" s="56" t="str">
        <f>IF(P41&gt;0,"/","")</f>
        <v/>
      </c>
      <c r="R41" s="57" t="str">
        <f t="shared" si="23"/>
        <v/>
      </c>
      <c r="S41" s="56"/>
      <c r="T41" s="56" t="str">
        <f>IF(S41&gt;0,"/","")</f>
        <v/>
      </c>
      <c r="U41" s="57" t="str">
        <f>IF(S41&gt;0,S41*$AE$12,"")</f>
        <v/>
      </c>
      <c r="V41" s="56"/>
      <c r="W41" s="56" t="str">
        <f>IF(V41&gt;0,"/","")</f>
        <v/>
      </c>
      <c r="X41" s="57" t="str">
        <f>IF(V41&gt;0,V41*$AF$12,"")</f>
        <v/>
      </c>
      <c r="Y41" s="56"/>
      <c r="Z41" s="56" t="s">
        <v>105</v>
      </c>
      <c r="AA41" s="57" t="str">
        <f t="shared" si="29"/>
        <v/>
      </c>
      <c r="AH41" s="87"/>
    </row>
    <row r="42" spans="1:35" ht="25.5" x14ac:dyDescent="0.25">
      <c r="A42" s="21" t="s">
        <v>65</v>
      </c>
      <c r="B42" s="18" t="s">
        <v>66</v>
      </c>
      <c r="C42" s="20" t="str">
        <f>"-/з/-/э"</f>
        <v>-/з/-/э</v>
      </c>
      <c r="D42" s="92">
        <f t="shared" ref="D42:D50" si="35">SUM(E42:G42)</f>
        <v>238</v>
      </c>
      <c r="E42" s="75">
        <v>79</v>
      </c>
      <c r="F42" s="75"/>
      <c r="G42" s="75">
        <f t="shared" ref="G42:G49" si="36">SUM(L42,O42,R42,U42,X42,AA42)</f>
        <v>159</v>
      </c>
      <c r="H42" s="75">
        <v>61</v>
      </c>
      <c r="I42" s="156"/>
      <c r="J42" s="152">
        <v>2</v>
      </c>
      <c r="K42" s="161" t="str">
        <f t="shared" ref="K42:K109" si="37">IF(J42&gt;0,"/","")</f>
        <v>/</v>
      </c>
      <c r="L42" s="167">
        <f t="shared" ref="L42:L109" si="38">IF(J42&gt;0,J42*$AB$12,"")</f>
        <v>34</v>
      </c>
      <c r="M42" s="152">
        <v>3</v>
      </c>
      <c r="N42" s="161" t="str">
        <f t="shared" ref="N42:N109" si="39">IF(M42&gt;0,"/","")</f>
        <v>/</v>
      </c>
      <c r="O42" s="167">
        <f t="shared" ref="O42:O49" si="40">IF(M42&gt;0,M42*$AC$12,"")</f>
        <v>57</v>
      </c>
      <c r="P42" s="152">
        <v>3</v>
      </c>
      <c r="Q42" s="161" t="str">
        <f t="shared" ref="Q42:Q109" si="41">IF(P42&gt;0,"/","")</f>
        <v>/</v>
      </c>
      <c r="R42" s="167">
        <f t="shared" si="23"/>
        <v>42</v>
      </c>
      <c r="S42" s="161">
        <v>2</v>
      </c>
      <c r="T42" s="161" t="str">
        <f t="shared" ref="T42:T109" si="42">IF(S42&gt;0,"/","")</f>
        <v>/</v>
      </c>
      <c r="U42" s="167">
        <f t="shared" ref="U42:U109" si="43">IF(S42&gt;0,S42*$AE$12,"")</f>
        <v>26</v>
      </c>
      <c r="V42" s="161"/>
      <c r="W42" s="161" t="str">
        <f t="shared" ref="W42:W109" si="44">IF(V42&gt;0,"/","")</f>
        <v/>
      </c>
      <c r="X42" s="167" t="str">
        <f t="shared" ref="X42:X109" si="45">IF(V42&gt;0,V42*$AF$12,"")</f>
        <v/>
      </c>
      <c r="Y42" s="161"/>
      <c r="Z42" s="161" t="str">
        <f t="shared" ref="Z42:Z109" si="46">IF(Y42&gt;0,"/","")</f>
        <v/>
      </c>
      <c r="AA42" s="167" t="str">
        <f t="shared" si="29"/>
        <v/>
      </c>
      <c r="AH42" s="86">
        <v>146</v>
      </c>
      <c r="AI42">
        <f t="shared" ref="AI42:AI51" si="47">G42-AH42</f>
        <v>13</v>
      </c>
    </row>
    <row r="43" spans="1:35" x14ac:dyDescent="0.25">
      <c r="A43" s="21" t="s">
        <v>67</v>
      </c>
      <c r="B43" s="19" t="s">
        <v>68</v>
      </c>
      <c r="C43" s="21" t="str">
        <f>"з/-/-/-/-/э"</f>
        <v>з/-/-/-/-/э</v>
      </c>
      <c r="D43" s="93">
        <f t="shared" si="35"/>
        <v>401</v>
      </c>
      <c r="E43" s="74">
        <v>134</v>
      </c>
      <c r="F43" s="75"/>
      <c r="G43" s="75">
        <f t="shared" si="36"/>
        <v>267</v>
      </c>
      <c r="H43" s="75">
        <v>77</v>
      </c>
      <c r="I43" s="166"/>
      <c r="J43" s="152">
        <v>4</v>
      </c>
      <c r="K43" s="161" t="str">
        <f t="shared" si="37"/>
        <v>/</v>
      </c>
      <c r="L43" s="167">
        <f t="shared" si="38"/>
        <v>68</v>
      </c>
      <c r="M43" s="152">
        <v>2</v>
      </c>
      <c r="N43" s="161" t="str">
        <f t="shared" si="39"/>
        <v>/</v>
      </c>
      <c r="O43" s="167">
        <f t="shared" si="40"/>
        <v>38</v>
      </c>
      <c r="P43" s="152">
        <v>3</v>
      </c>
      <c r="Q43" s="161" t="str">
        <f t="shared" si="41"/>
        <v>/</v>
      </c>
      <c r="R43" s="167">
        <f t="shared" si="23"/>
        <v>42</v>
      </c>
      <c r="S43" s="161">
        <v>3</v>
      </c>
      <c r="T43" s="161" t="str">
        <f t="shared" si="42"/>
        <v>/</v>
      </c>
      <c r="U43" s="167">
        <f t="shared" si="43"/>
        <v>39</v>
      </c>
      <c r="V43" s="161">
        <v>4</v>
      </c>
      <c r="W43" s="161" t="str">
        <f t="shared" si="44"/>
        <v>/</v>
      </c>
      <c r="X43" s="167">
        <f t="shared" si="45"/>
        <v>44</v>
      </c>
      <c r="Y43" s="161">
        <v>3</v>
      </c>
      <c r="Z43" s="161" t="str">
        <f t="shared" si="46"/>
        <v>/</v>
      </c>
      <c r="AA43" s="167">
        <f t="shared" si="29"/>
        <v>36</v>
      </c>
      <c r="AH43" s="86">
        <v>224</v>
      </c>
      <c r="AI43">
        <f t="shared" si="47"/>
        <v>43</v>
      </c>
    </row>
    <row r="44" spans="1:35" ht="25.5" x14ac:dyDescent="0.25">
      <c r="A44" s="21" t="s">
        <v>69</v>
      </c>
      <c r="B44" s="19" t="s">
        <v>70</v>
      </c>
      <c r="C44" s="21" t="str">
        <f>"-/-/э"</f>
        <v>-/-/э</v>
      </c>
      <c r="D44" s="93">
        <f t="shared" si="35"/>
        <v>178</v>
      </c>
      <c r="E44" s="74">
        <v>59</v>
      </c>
      <c r="F44" s="75"/>
      <c r="G44" s="75">
        <f t="shared" si="36"/>
        <v>119</v>
      </c>
      <c r="H44" s="74">
        <v>63</v>
      </c>
      <c r="I44" s="166"/>
      <c r="J44" s="152"/>
      <c r="K44" s="161" t="str">
        <f t="shared" si="37"/>
        <v/>
      </c>
      <c r="L44" s="167" t="str">
        <f t="shared" si="38"/>
        <v/>
      </c>
      <c r="M44" s="152">
        <v>2</v>
      </c>
      <c r="N44" s="161" t="str">
        <f t="shared" si="39"/>
        <v>/</v>
      </c>
      <c r="O44" s="167">
        <f t="shared" si="40"/>
        <v>38</v>
      </c>
      <c r="P44" s="152">
        <v>3</v>
      </c>
      <c r="Q44" s="161" t="str">
        <f t="shared" si="41"/>
        <v>/</v>
      </c>
      <c r="R44" s="167">
        <f t="shared" si="23"/>
        <v>42</v>
      </c>
      <c r="S44" s="161">
        <v>3</v>
      </c>
      <c r="T44" s="161" t="str">
        <f t="shared" si="42"/>
        <v>/</v>
      </c>
      <c r="U44" s="167">
        <f t="shared" si="43"/>
        <v>39</v>
      </c>
      <c r="V44" s="161"/>
      <c r="W44" s="161" t="str">
        <f t="shared" si="44"/>
        <v/>
      </c>
      <c r="X44" s="167" t="str">
        <f t="shared" si="45"/>
        <v/>
      </c>
      <c r="Y44" s="161"/>
      <c r="Z44" s="161" t="str">
        <f t="shared" si="46"/>
        <v/>
      </c>
      <c r="AA44" s="167" t="str">
        <f t="shared" si="29"/>
        <v/>
      </c>
      <c r="AH44" s="86">
        <v>100</v>
      </c>
      <c r="AI44">
        <f t="shared" si="47"/>
        <v>19</v>
      </c>
    </row>
    <row r="45" spans="1:35" ht="25.5" x14ac:dyDescent="0.25">
      <c r="A45" s="21" t="s">
        <v>71</v>
      </c>
      <c r="B45" s="19" t="s">
        <v>72</v>
      </c>
      <c r="C45" s="21" t="str">
        <f>"-/-/-/-/э"</f>
        <v>-/-/-/-/э</v>
      </c>
      <c r="D45" s="93">
        <f t="shared" si="35"/>
        <v>339</v>
      </c>
      <c r="E45" s="74">
        <v>114</v>
      </c>
      <c r="F45" s="75"/>
      <c r="G45" s="75">
        <f t="shared" si="36"/>
        <v>225</v>
      </c>
      <c r="H45" s="74">
        <v>87</v>
      </c>
      <c r="I45" s="166"/>
      <c r="J45" s="152"/>
      <c r="K45" s="161" t="str">
        <f t="shared" si="37"/>
        <v/>
      </c>
      <c r="L45" s="167" t="str">
        <f t="shared" si="38"/>
        <v/>
      </c>
      <c r="M45" s="152">
        <v>4</v>
      </c>
      <c r="N45" s="161" t="str">
        <f t="shared" si="39"/>
        <v>/</v>
      </c>
      <c r="O45" s="167">
        <f t="shared" si="40"/>
        <v>76</v>
      </c>
      <c r="P45" s="152">
        <v>3</v>
      </c>
      <c r="Q45" s="161" t="str">
        <f t="shared" si="41"/>
        <v>/</v>
      </c>
      <c r="R45" s="167">
        <f t="shared" si="23"/>
        <v>42</v>
      </c>
      <c r="S45" s="161">
        <v>3</v>
      </c>
      <c r="T45" s="161" t="str">
        <f t="shared" si="42"/>
        <v>/</v>
      </c>
      <c r="U45" s="167">
        <f t="shared" si="43"/>
        <v>39</v>
      </c>
      <c r="V45" s="161">
        <v>4</v>
      </c>
      <c r="W45" s="161" t="str">
        <f t="shared" si="44"/>
        <v>/</v>
      </c>
      <c r="X45" s="167">
        <f t="shared" si="45"/>
        <v>44</v>
      </c>
      <c r="Y45" s="161">
        <v>2</v>
      </c>
      <c r="Z45" s="161" t="str">
        <f t="shared" si="46"/>
        <v>/</v>
      </c>
      <c r="AA45" s="167">
        <f t="shared" si="29"/>
        <v>24</v>
      </c>
      <c r="AH45" s="86">
        <v>186</v>
      </c>
      <c r="AI45">
        <f t="shared" si="47"/>
        <v>39</v>
      </c>
    </row>
    <row r="46" spans="1:35" x14ac:dyDescent="0.25">
      <c r="A46" s="21" t="s">
        <v>73</v>
      </c>
      <c r="B46" s="19" t="s">
        <v>74</v>
      </c>
      <c r="C46" s="21" t="str">
        <f>"-/-/-/э"</f>
        <v>-/-/-/э</v>
      </c>
      <c r="D46" s="93">
        <f t="shared" si="35"/>
        <v>278</v>
      </c>
      <c r="E46" s="74">
        <v>93</v>
      </c>
      <c r="F46" s="75"/>
      <c r="G46" s="75">
        <f t="shared" si="36"/>
        <v>185</v>
      </c>
      <c r="H46" s="74">
        <v>73</v>
      </c>
      <c r="I46" s="166"/>
      <c r="J46" s="152">
        <v>3</v>
      </c>
      <c r="K46" s="161" t="str">
        <f t="shared" si="37"/>
        <v>/</v>
      </c>
      <c r="L46" s="167">
        <f t="shared" si="38"/>
        <v>51</v>
      </c>
      <c r="M46" s="152">
        <v>2</v>
      </c>
      <c r="N46" s="161" t="str">
        <f t="shared" si="39"/>
        <v>/</v>
      </c>
      <c r="O46" s="167">
        <f t="shared" si="40"/>
        <v>38</v>
      </c>
      <c r="P46" s="152">
        <v>5</v>
      </c>
      <c r="Q46" s="161" t="str">
        <f t="shared" si="41"/>
        <v>/</v>
      </c>
      <c r="R46" s="167">
        <f t="shared" si="23"/>
        <v>70</v>
      </c>
      <c r="S46" s="161">
        <v>2</v>
      </c>
      <c r="T46" s="161" t="str">
        <f t="shared" si="42"/>
        <v>/</v>
      </c>
      <c r="U46" s="167">
        <f t="shared" si="43"/>
        <v>26</v>
      </c>
      <c r="V46" s="161"/>
      <c r="W46" s="161" t="str">
        <f t="shared" si="44"/>
        <v/>
      </c>
      <c r="X46" s="167" t="str">
        <f t="shared" si="45"/>
        <v/>
      </c>
      <c r="Y46" s="161"/>
      <c r="Z46" s="161" t="str">
        <f t="shared" si="46"/>
        <v/>
      </c>
      <c r="AA46" s="167" t="str">
        <f t="shared" si="29"/>
        <v/>
      </c>
      <c r="AH46" s="86">
        <v>100</v>
      </c>
      <c r="AI46">
        <f t="shared" si="47"/>
        <v>85</v>
      </c>
    </row>
    <row r="47" spans="1:35" ht="25.5" x14ac:dyDescent="0.25">
      <c r="A47" s="21" t="s">
        <v>75</v>
      </c>
      <c r="B47" s="19" t="s">
        <v>76</v>
      </c>
      <c r="C47" s="21" t="str">
        <f>"з/-/э"</f>
        <v>з/-/э</v>
      </c>
      <c r="D47" s="93">
        <f t="shared" si="35"/>
        <v>204</v>
      </c>
      <c r="E47" s="74">
        <v>68</v>
      </c>
      <c r="F47" s="75"/>
      <c r="G47" s="75">
        <f t="shared" si="36"/>
        <v>136</v>
      </c>
      <c r="H47" s="74">
        <v>94</v>
      </c>
      <c r="I47" s="166"/>
      <c r="J47" s="152">
        <v>3</v>
      </c>
      <c r="K47" s="161" t="str">
        <f t="shared" si="37"/>
        <v>/</v>
      </c>
      <c r="L47" s="167">
        <f t="shared" si="38"/>
        <v>51</v>
      </c>
      <c r="M47" s="152">
        <v>3</v>
      </c>
      <c r="N47" s="161" t="str">
        <f t="shared" si="39"/>
        <v>/</v>
      </c>
      <c r="O47" s="167">
        <f t="shared" si="40"/>
        <v>57</v>
      </c>
      <c r="P47" s="152">
        <v>2</v>
      </c>
      <c r="Q47" s="161" t="str">
        <f t="shared" si="41"/>
        <v>/</v>
      </c>
      <c r="R47" s="167">
        <f t="shared" si="23"/>
        <v>28</v>
      </c>
      <c r="S47" s="161"/>
      <c r="T47" s="161" t="str">
        <f t="shared" si="42"/>
        <v/>
      </c>
      <c r="U47" s="167" t="str">
        <f t="shared" si="43"/>
        <v/>
      </c>
      <c r="V47" s="161"/>
      <c r="W47" s="161" t="str">
        <f t="shared" si="44"/>
        <v/>
      </c>
      <c r="X47" s="167" t="str">
        <f t="shared" si="45"/>
        <v/>
      </c>
      <c r="Y47" s="161"/>
      <c r="Z47" s="161" t="str">
        <f t="shared" si="46"/>
        <v/>
      </c>
      <c r="AA47" s="167" t="str">
        <f t="shared" si="29"/>
        <v/>
      </c>
      <c r="AH47" s="86">
        <v>122</v>
      </c>
      <c r="AI47">
        <f t="shared" si="47"/>
        <v>14</v>
      </c>
    </row>
    <row r="48" spans="1:35" ht="25.5" x14ac:dyDescent="0.25">
      <c r="A48" s="21" t="s">
        <v>77</v>
      </c>
      <c r="B48" s="19" t="s">
        <v>78</v>
      </c>
      <c r="C48" s="21" t="s">
        <v>24</v>
      </c>
      <c r="D48" s="93">
        <f t="shared" si="35"/>
        <v>57</v>
      </c>
      <c r="E48" s="74">
        <v>19</v>
      </c>
      <c r="F48" s="75"/>
      <c r="G48" s="75">
        <f t="shared" si="36"/>
        <v>38</v>
      </c>
      <c r="H48" s="74">
        <v>23</v>
      </c>
      <c r="I48" s="166"/>
      <c r="J48" s="152"/>
      <c r="K48" s="161" t="str">
        <f t="shared" si="37"/>
        <v/>
      </c>
      <c r="L48" s="167" t="str">
        <f t="shared" si="38"/>
        <v/>
      </c>
      <c r="M48" s="152">
        <v>2</v>
      </c>
      <c r="N48" s="161" t="str">
        <f t="shared" si="39"/>
        <v>/</v>
      </c>
      <c r="O48" s="167">
        <f t="shared" si="40"/>
        <v>38</v>
      </c>
      <c r="P48" s="152"/>
      <c r="Q48" s="161" t="str">
        <f t="shared" si="41"/>
        <v/>
      </c>
      <c r="R48" s="167" t="str">
        <f t="shared" si="23"/>
        <v/>
      </c>
      <c r="S48" s="161"/>
      <c r="T48" s="161" t="str">
        <f t="shared" si="42"/>
        <v/>
      </c>
      <c r="U48" s="167" t="str">
        <f t="shared" si="43"/>
        <v/>
      </c>
      <c r="V48" s="161"/>
      <c r="W48" s="161" t="str">
        <f t="shared" si="44"/>
        <v/>
      </c>
      <c r="X48" s="167" t="str">
        <f t="shared" si="45"/>
        <v/>
      </c>
      <c r="Y48" s="161"/>
      <c r="Z48" s="161" t="str">
        <f t="shared" si="46"/>
        <v/>
      </c>
      <c r="AA48" s="167" t="str">
        <f t="shared" si="29"/>
        <v/>
      </c>
      <c r="AH48" s="86">
        <v>36</v>
      </c>
      <c r="AI48">
        <f t="shared" si="47"/>
        <v>2</v>
      </c>
    </row>
    <row r="49" spans="1:35" ht="25.5" x14ac:dyDescent="0.25">
      <c r="A49" s="21" t="s">
        <v>79</v>
      </c>
      <c r="B49" s="19" t="s">
        <v>80</v>
      </c>
      <c r="C49" s="21" t="s">
        <v>24</v>
      </c>
      <c r="D49" s="93">
        <f t="shared" si="35"/>
        <v>57</v>
      </c>
      <c r="E49" s="74">
        <v>19</v>
      </c>
      <c r="F49" s="75"/>
      <c r="G49" s="75">
        <f t="shared" si="36"/>
        <v>38</v>
      </c>
      <c r="H49" s="74">
        <v>23</v>
      </c>
      <c r="I49" s="166"/>
      <c r="J49" s="152"/>
      <c r="K49" s="161" t="str">
        <f t="shared" si="37"/>
        <v/>
      </c>
      <c r="L49" s="167" t="str">
        <f t="shared" si="38"/>
        <v/>
      </c>
      <c r="M49" s="152">
        <v>2</v>
      </c>
      <c r="N49" s="161" t="str">
        <f t="shared" si="39"/>
        <v>/</v>
      </c>
      <c r="O49" s="167">
        <f t="shared" si="40"/>
        <v>38</v>
      </c>
      <c r="P49" s="152"/>
      <c r="Q49" s="161" t="str">
        <f t="shared" si="41"/>
        <v/>
      </c>
      <c r="R49" s="167" t="str">
        <f t="shared" si="23"/>
        <v/>
      </c>
      <c r="S49" s="161"/>
      <c r="T49" s="161" t="str">
        <f t="shared" si="42"/>
        <v/>
      </c>
      <c r="U49" s="167" t="str">
        <f t="shared" si="43"/>
        <v/>
      </c>
      <c r="V49" s="161"/>
      <c r="W49" s="161" t="str">
        <f t="shared" si="44"/>
        <v/>
      </c>
      <c r="X49" s="167" t="str">
        <f t="shared" si="45"/>
        <v/>
      </c>
      <c r="Y49" s="161"/>
      <c r="Z49" s="161" t="str">
        <f t="shared" si="46"/>
        <v/>
      </c>
      <c r="AA49" s="167" t="str">
        <f t="shared" si="29"/>
        <v/>
      </c>
      <c r="AH49" s="86">
        <v>36</v>
      </c>
      <c r="AI49">
        <f t="shared" si="47"/>
        <v>2</v>
      </c>
    </row>
    <row r="50" spans="1:35" s="103" customFormat="1" ht="25.5" x14ac:dyDescent="0.25">
      <c r="A50" s="96" t="s">
        <v>81</v>
      </c>
      <c r="B50" s="97" t="s">
        <v>187</v>
      </c>
      <c r="C50" s="96" t="str">
        <f>"-/-/э"</f>
        <v>-/-/э</v>
      </c>
      <c r="D50" s="98">
        <f t="shared" si="35"/>
        <v>229</v>
      </c>
      <c r="E50" s="99">
        <v>78</v>
      </c>
      <c r="F50" s="99"/>
      <c r="G50" s="99">
        <f>SUM(L50,O50,R50,U50,X50,AA50)</f>
        <v>151</v>
      </c>
      <c r="H50" s="74">
        <v>39</v>
      </c>
      <c r="I50" s="100"/>
      <c r="J50" s="101"/>
      <c r="K50" s="101" t="str">
        <f t="shared" si="37"/>
        <v/>
      </c>
      <c r="L50" s="102" t="str">
        <f>IF(J50&gt;0,J50*$AB$12,"")</f>
        <v/>
      </c>
      <c r="M50" s="101"/>
      <c r="N50" s="101" t="str">
        <f t="shared" si="39"/>
        <v/>
      </c>
      <c r="O50" s="102" t="str">
        <f>IF(M50&gt;0,M50*$AB$12,"")</f>
        <v/>
      </c>
      <c r="P50" s="101"/>
      <c r="Q50" s="101" t="str">
        <f t="shared" si="41"/>
        <v/>
      </c>
      <c r="R50" s="102" t="str">
        <f t="shared" si="23"/>
        <v/>
      </c>
      <c r="S50" s="101">
        <v>3</v>
      </c>
      <c r="T50" s="101" t="str">
        <f t="shared" si="42"/>
        <v>/</v>
      </c>
      <c r="U50" s="102">
        <f>IF(S50&gt;0,S50*$AE$12,"")</f>
        <v>39</v>
      </c>
      <c r="V50" s="101">
        <v>8</v>
      </c>
      <c r="W50" s="101" t="str">
        <f t="shared" si="44"/>
        <v>/</v>
      </c>
      <c r="X50" s="102">
        <f>IF(V50&gt;0,V50*$AF$12,"")</f>
        <v>88</v>
      </c>
      <c r="Y50" s="101">
        <v>2</v>
      </c>
      <c r="Z50" s="101" t="str">
        <f t="shared" si="46"/>
        <v>/</v>
      </c>
      <c r="AA50" s="102">
        <f t="shared" si="29"/>
        <v>24</v>
      </c>
      <c r="AI50">
        <f t="shared" si="47"/>
        <v>151</v>
      </c>
    </row>
    <row r="51" spans="1:35" s="103" customFormat="1" x14ac:dyDescent="0.25">
      <c r="A51" s="96" t="s">
        <v>206</v>
      </c>
      <c r="B51" s="97" t="s">
        <v>207</v>
      </c>
      <c r="C51" s="96" t="str">
        <f>"-/э"</f>
        <v>-/э</v>
      </c>
      <c r="D51" s="98">
        <f t="shared" ref="D51" si="48">SUM(E51:G51)</f>
        <v>105</v>
      </c>
      <c r="E51" s="99">
        <v>35</v>
      </c>
      <c r="F51" s="99"/>
      <c r="G51" s="99">
        <f>SUM(L51,O51,R51,U51,X51,AA51)</f>
        <v>70</v>
      </c>
      <c r="H51" s="74">
        <v>19</v>
      </c>
      <c r="I51" s="100"/>
      <c r="J51" s="157"/>
      <c r="K51" s="113" t="str">
        <f t="shared" si="37"/>
        <v/>
      </c>
      <c r="L51" s="117" t="str">
        <f t="shared" ref="L51" si="49">IF(J51&gt;0,J51*$AB$12,"")</f>
        <v/>
      </c>
      <c r="M51" s="101"/>
      <c r="N51" s="101" t="str">
        <f t="shared" si="39"/>
        <v/>
      </c>
      <c r="O51" s="102" t="str">
        <f>IF(M51&gt;0,M51*$AB$12,"")</f>
        <v/>
      </c>
      <c r="P51" s="101"/>
      <c r="Q51" s="101" t="str">
        <f t="shared" si="41"/>
        <v/>
      </c>
      <c r="R51" s="102" t="str">
        <f t="shared" si="23"/>
        <v/>
      </c>
      <c r="S51" s="101">
        <v>2</v>
      </c>
      <c r="T51" s="101" t="str">
        <f t="shared" si="42"/>
        <v>/</v>
      </c>
      <c r="U51" s="102">
        <f>IF(S51&gt;0,S51*$AE$12,"")</f>
        <v>26</v>
      </c>
      <c r="V51" s="101">
        <v>4</v>
      </c>
      <c r="W51" s="101" t="str">
        <f t="shared" si="44"/>
        <v>/</v>
      </c>
      <c r="X51" s="102">
        <f>IF(V51&gt;0,V51*$AF$12,"")</f>
        <v>44</v>
      </c>
      <c r="Y51" s="101"/>
      <c r="Z51" s="101" t="str">
        <f t="shared" si="46"/>
        <v/>
      </c>
      <c r="AA51" s="102" t="str">
        <f t="shared" si="29"/>
        <v/>
      </c>
      <c r="AI51">
        <f t="shared" si="47"/>
        <v>70</v>
      </c>
    </row>
    <row r="52" spans="1:35" s="104" customFormat="1" x14ac:dyDescent="0.25">
      <c r="A52" s="114" t="s">
        <v>82</v>
      </c>
      <c r="B52" s="115" t="s">
        <v>83</v>
      </c>
      <c r="C52" s="114" t="str">
        <f>"-/з"</f>
        <v>-/з</v>
      </c>
      <c r="D52" s="93" t="s">
        <v>188</v>
      </c>
      <c r="E52" s="74"/>
      <c r="F52" s="93"/>
      <c r="G52" s="93" t="s">
        <v>188</v>
      </c>
      <c r="H52" s="74"/>
      <c r="I52" s="89"/>
      <c r="J52" s="157"/>
      <c r="K52" s="113" t="str">
        <f t="shared" si="37"/>
        <v/>
      </c>
      <c r="L52" s="117" t="str">
        <f t="shared" si="38"/>
        <v/>
      </c>
      <c r="M52" s="157" t="s">
        <v>174</v>
      </c>
      <c r="N52" s="113" t="str">
        <f t="shared" si="39"/>
        <v>/</v>
      </c>
      <c r="O52" s="117">
        <v>72</v>
      </c>
      <c r="P52" s="157" t="s">
        <v>175</v>
      </c>
      <c r="Q52" s="113" t="str">
        <f t="shared" si="41"/>
        <v>/</v>
      </c>
      <c r="R52" s="117">
        <v>36</v>
      </c>
      <c r="S52" s="113"/>
      <c r="T52" s="113" t="str">
        <f t="shared" si="42"/>
        <v/>
      </c>
      <c r="U52" s="117" t="str">
        <f t="shared" si="43"/>
        <v/>
      </c>
      <c r="V52" s="113"/>
      <c r="W52" s="113" t="str">
        <f t="shared" si="44"/>
        <v/>
      </c>
      <c r="X52" s="117" t="str">
        <f t="shared" si="45"/>
        <v/>
      </c>
      <c r="Y52" s="113"/>
      <c r="Z52" s="113" t="str">
        <f t="shared" si="46"/>
        <v/>
      </c>
      <c r="AA52" s="112" t="str">
        <f t="shared" si="29"/>
        <v/>
      </c>
    </row>
    <row r="53" spans="1:35" s="104" customFormat="1" ht="25.5" hidden="1" x14ac:dyDescent="0.25">
      <c r="A53" s="114" t="s">
        <v>106</v>
      </c>
      <c r="B53" s="115" t="s">
        <v>149</v>
      </c>
      <c r="C53" s="114"/>
      <c r="D53" s="93">
        <f>SUM(E53:G53)</f>
        <v>0</v>
      </c>
      <c r="E53" s="74"/>
      <c r="F53" s="93"/>
      <c r="G53" s="93">
        <f t="shared" ref="G53:G54" si="50">SUM(H53:I53)</f>
        <v>0</v>
      </c>
      <c r="H53" s="74"/>
      <c r="I53" s="89"/>
      <c r="J53" s="157"/>
      <c r="K53" s="113"/>
      <c r="L53" s="117"/>
      <c r="M53" s="157"/>
      <c r="N53" s="113"/>
      <c r="O53" s="117"/>
      <c r="P53" s="157"/>
      <c r="Q53" s="113"/>
      <c r="R53" s="117"/>
      <c r="S53" s="113"/>
      <c r="T53" s="113"/>
      <c r="U53" s="117"/>
      <c r="V53" s="113"/>
      <c r="W53" s="113"/>
      <c r="X53" s="117"/>
      <c r="Y53" s="113"/>
      <c r="Z53" s="113"/>
      <c r="AA53" s="112"/>
    </row>
    <row r="54" spans="1:35" s="103" customFormat="1" hidden="1" x14ac:dyDescent="0.25">
      <c r="A54" s="114" t="s">
        <v>107</v>
      </c>
      <c r="B54" s="115" t="s">
        <v>143</v>
      </c>
      <c r="C54" s="114"/>
      <c r="D54" s="93">
        <f>SUM(E54:G54)</f>
        <v>0</v>
      </c>
      <c r="E54" s="74"/>
      <c r="F54" s="93"/>
      <c r="G54" s="93">
        <f t="shared" si="50"/>
        <v>0</v>
      </c>
      <c r="H54" s="74"/>
      <c r="I54" s="89"/>
      <c r="J54" s="157"/>
      <c r="K54" s="113" t="str">
        <f t="shared" si="37"/>
        <v/>
      </c>
      <c r="L54" s="117" t="str">
        <f t="shared" si="38"/>
        <v/>
      </c>
      <c r="M54" s="157"/>
      <c r="N54" s="113" t="str">
        <f t="shared" si="39"/>
        <v/>
      </c>
      <c r="O54" s="117"/>
      <c r="P54" s="157"/>
      <c r="Q54" s="113" t="str">
        <f t="shared" si="41"/>
        <v/>
      </c>
      <c r="R54" s="117"/>
      <c r="S54" s="113"/>
      <c r="T54" s="113" t="str">
        <f t="shared" si="42"/>
        <v/>
      </c>
      <c r="U54" s="117" t="str">
        <f t="shared" si="43"/>
        <v/>
      </c>
      <c r="V54" s="113"/>
      <c r="W54" s="113" t="str">
        <f t="shared" si="44"/>
        <v/>
      </c>
      <c r="X54" s="117" t="str">
        <f t="shared" si="45"/>
        <v/>
      </c>
      <c r="Y54" s="113"/>
      <c r="Z54" s="113" t="str">
        <f t="shared" si="46"/>
        <v/>
      </c>
      <c r="AA54" s="117" t="str">
        <f t="shared" ref="AA54:AA61" si="51">IF(Y54&gt;0,Y54*$AG$12,"")</f>
        <v/>
      </c>
    </row>
    <row r="55" spans="1:35" s="104" customFormat="1" ht="25.5" x14ac:dyDescent="0.25">
      <c r="A55" s="114" t="s">
        <v>108</v>
      </c>
      <c r="B55" s="115" t="s">
        <v>200</v>
      </c>
      <c r="C55" s="114" t="str">
        <f>"-/-/-/дз"</f>
        <v>-/-/-/дз</v>
      </c>
      <c r="D55" s="93" t="s">
        <v>210</v>
      </c>
      <c r="E55" s="74"/>
      <c r="F55" s="93"/>
      <c r="G55" s="93" t="s">
        <v>210</v>
      </c>
      <c r="H55" s="74"/>
      <c r="I55" s="89"/>
      <c r="J55" s="157"/>
      <c r="K55" s="113" t="str">
        <f t="shared" si="37"/>
        <v/>
      </c>
      <c r="L55" s="117" t="str">
        <f t="shared" si="38"/>
        <v/>
      </c>
      <c r="M55" s="157" t="s">
        <v>175</v>
      </c>
      <c r="N55" s="113" t="str">
        <f t="shared" si="39"/>
        <v>/</v>
      </c>
      <c r="O55" s="117">
        <v>36</v>
      </c>
      <c r="P55" s="157"/>
      <c r="Q55" s="113" t="str">
        <f t="shared" si="41"/>
        <v/>
      </c>
      <c r="R55" s="117" t="str">
        <f t="shared" ref="R55:R60" si="52">IF(P55&gt;0,P55*$AD$12,"")</f>
        <v/>
      </c>
      <c r="S55" s="113" t="s">
        <v>176</v>
      </c>
      <c r="T55" s="113" t="str">
        <f t="shared" si="42"/>
        <v>/</v>
      </c>
      <c r="U55" s="118">
        <v>144</v>
      </c>
      <c r="V55" s="113" t="s">
        <v>209</v>
      </c>
      <c r="W55" s="113" t="str">
        <f t="shared" si="44"/>
        <v>/</v>
      </c>
      <c r="X55" s="118">
        <v>180</v>
      </c>
      <c r="Y55" s="113"/>
      <c r="Z55" s="113" t="str">
        <f t="shared" si="46"/>
        <v/>
      </c>
      <c r="AA55" s="112" t="str">
        <f t="shared" si="51"/>
        <v/>
      </c>
    </row>
    <row r="56" spans="1:35" hidden="1" x14ac:dyDescent="0.25">
      <c r="A56" s="21" t="s">
        <v>109</v>
      </c>
      <c r="B56" s="19" t="s">
        <v>84</v>
      </c>
      <c r="C56" s="21"/>
      <c r="D56" s="5">
        <f>SUM(E56:G56)</f>
        <v>0</v>
      </c>
      <c r="E56" s="165"/>
      <c r="F56" s="155"/>
      <c r="G56" s="155">
        <f>SUM(L56,O56,R56,U56,X56,AA56)</f>
        <v>0</v>
      </c>
      <c r="H56" s="165"/>
      <c r="I56" s="166"/>
      <c r="J56" s="152"/>
      <c r="K56" s="161" t="str">
        <f t="shared" si="37"/>
        <v/>
      </c>
      <c r="L56" s="167" t="str">
        <f t="shared" si="38"/>
        <v/>
      </c>
      <c r="M56" s="152"/>
      <c r="N56" s="161" t="str">
        <f t="shared" si="39"/>
        <v/>
      </c>
      <c r="O56" s="167"/>
      <c r="P56" s="152"/>
      <c r="Q56" s="161" t="str">
        <f t="shared" si="41"/>
        <v/>
      </c>
      <c r="R56" s="167" t="str">
        <f t="shared" si="52"/>
        <v/>
      </c>
      <c r="S56" s="161"/>
      <c r="T56" s="161" t="str">
        <f t="shared" si="42"/>
        <v/>
      </c>
      <c r="U56" s="167" t="str">
        <f t="shared" si="43"/>
        <v/>
      </c>
      <c r="V56" s="161"/>
      <c r="W56" s="161" t="str">
        <f t="shared" si="44"/>
        <v/>
      </c>
      <c r="X56" s="167" t="str">
        <f t="shared" si="45"/>
        <v/>
      </c>
      <c r="Y56" s="161"/>
      <c r="Z56" s="161" t="str">
        <f t="shared" si="46"/>
        <v/>
      </c>
      <c r="AA56" s="167" t="str">
        <f t="shared" si="51"/>
        <v/>
      </c>
    </row>
    <row r="57" spans="1:35" hidden="1" x14ac:dyDescent="0.25">
      <c r="A57" s="21" t="s">
        <v>110</v>
      </c>
      <c r="B57" s="19" t="s">
        <v>85</v>
      </c>
      <c r="C57" s="21"/>
      <c r="D57" s="5">
        <f>SUM(E57:G57)</f>
        <v>0</v>
      </c>
      <c r="E57" s="165"/>
      <c r="F57" s="155"/>
      <c r="G57" s="155">
        <f>SUM(L57,O57,R57,U57,X57,AA57)</f>
        <v>0</v>
      </c>
      <c r="H57" s="165"/>
      <c r="I57" s="166"/>
      <c r="J57" s="152"/>
      <c r="K57" s="161" t="str">
        <f t="shared" si="37"/>
        <v/>
      </c>
      <c r="L57" s="167" t="str">
        <f t="shared" si="38"/>
        <v/>
      </c>
      <c r="M57" s="152"/>
      <c r="N57" s="161" t="str">
        <f t="shared" si="39"/>
        <v/>
      </c>
      <c r="O57" s="167" t="str">
        <f>IF(M57&gt;0,M57*$AB$12,"")</f>
        <v/>
      </c>
      <c r="P57" s="152"/>
      <c r="Q57" s="161" t="str">
        <f t="shared" si="41"/>
        <v/>
      </c>
      <c r="R57" s="167" t="str">
        <f t="shared" si="52"/>
        <v/>
      </c>
      <c r="S57" s="161"/>
      <c r="T57" s="161" t="str">
        <f t="shared" si="42"/>
        <v/>
      </c>
      <c r="U57" s="167" t="str">
        <f t="shared" si="43"/>
        <v/>
      </c>
      <c r="V57" s="161"/>
      <c r="W57" s="161" t="str">
        <f t="shared" si="44"/>
        <v/>
      </c>
      <c r="X57" s="167"/>
      <c r="Y57" s="161"/>
      <c r="Z57" s="161" t="str">
        <f t="shared" si="46"/>
        <v/>
      </c>
      <c r="AA57" s="167" t="str">
        <f t="shared" si="51"/>
        <v/>
      </c>
    </row>
    <row r="58" spans="1:35" hidden="1" x14ac:dyDescent="0.25">
      <c r="A58" s="21" t="s">
        <v>111</v>
      </c>
      <c r="B58" s="19" t="s">
        <v>144</v>
      </c>
      <c r="C58" s="21"/>
      <c r="D58" s="5">
        <f>SUM(E58:G58)</f>
        <v>0</v>
      </c>
      <c r="E58" s="165"/>
      <c r="F58" s="155"/>
      <c r="G58" s="155">
        <f>SUM(L58,O58,R58,U58,X58,AA58)</f>
        <v>0</v>
      </c>
      <c r="H58" s="165"/>
      <c r="I58" s="166"/>
      <c r="J58" s="152"/>
      <c r="K58" s="161" t="str">
        <f t="shared" si="37"/>
        <v/>
      </c>
      <c r="L58" s="167" t="str">
        <f t="shared" si="38"/>
        <v/>
      </c>
      <c r="M58" s="152"/>
      <c r="N58" s="161" t="str">
        <f t="shared" si="39"/>
        <v/>
      </c>
      <c r="O58" s="167" t="str">
        <f>IF(M58&gt;0,M58*$AB$12,"")</f>
        <v/>
      </c>
      <c r="P58" s="152"/>
      <c r="Q58" s="161" t="str">
        <f t="shared" si="41"/>
        <v/>
      </c>
      <c r="R58" s="167" t="str">
        <f t="shared" si="52"/>
        <v/>
      </c>
      <c r="S58" s="161"/>
      <c r="T58" s="161" t="str">
        <f t="shared" si="42"/>
        <v/>
      </c>
      <c r="U58" s="73"/>
      <c r="V58" s="161"/>
      <c r="W58" s="161" t="str">
        <f t="shared" si="44"/>
        <v/>
      </c>
      <c r="X58" s="167"/>
      <c r="Y58" s="161"/>
      <c r="Z58" s="161" t="str">
        <f t="shared" si="46"/>
        <v/>
      </c>
      <c r="AA58" s="167" t="str">
        <f t="shared" si="51"/>
        <v/>
      </c>
    </row>
    <row r="59" spans="1:35" s="39" customFormat="1" ht="40.5" customHeight="1" x14ac:dyDescent="0.25">
      <c r="A59" s="50" t="s">
        <v>86</v>
      </c>
      <c r="B59" s="81" t="s">
        <v>135</v>
      </c>
      <c r="C59" s="50" t="str">
        <f>"1з/1дз/2э (1эм)"</f>
        <v>1з/1дз/2э (1эм)</v>
      </c>
      <c r="D59" s="53">
        <f>SUM(D60)</f>
        <v>150</v>
      </c>
      <c r="E59" s="53">
        <f t="shared" ref="E59:H59" si="53">SUM(E60)</f>
        <v>50</v>
      </c>
      <c r="F59" s="53"/>
      <c r="G59" s="53">
        <f t="shared" si="53"/>
        <v>100</v>
      </c>
      <c r="H59" s="53">
        <f t="shared" si="53"/>
        <v>51</v>
      </c>
      <c r="I59" s="54"/>
      <c r="J59" s="154"/>
      <c r="K59" s="56" t="str">
        <f t="shared" si="37"/>
        <v/>
      </c>
      <c r="L59" s="57" t="str">
        <f t="shared" si="38"/>
        <v/>
      </c>
      <c r="M59" s="154"/>
      <c r="N59" s="56" t="str">
        <f t="shared" si="39"/>
        <v/>
      </c>
      <c r="O59" s="57" t="str">
        <f>IF(M59&gt;0,M59*$AB$12,"")</f>
        <v/>
      </c>
      <c r="P59" s="154"/>
      <c r="Q59" s="56"/>
      <c r="R59" s="57" t="str">
        <f t="shared" si="52"/>
        <v/>
      </c>
      <c r="S59" s="56"/>
      <c r="T59" s="56" t="s">
        <v>105</v>
      </c>
      <c r="U59" s="57" t="str">
        <f t="shared" si="43"/>
        <v/>
      </c>
      <c r="V59" s="56"/>
      <c r="W59" s="56"/>
      <c r="X59" s="57" t="str">
        <f t="shared" si="45"/>
        <v/>
      </c>
      <c r="Y59" s="56"/>
      <c r="Z59" s="56" t="str">
        <f t="shared" si="46"/>
        <v/>
      </c>
      <c r="AA59" s="57" t="str">
        <f t="shared" si="51"/>
        <v/>
      </c>
      <c r="AH59" s="87"/>
    </row>
    <row r="60" spans="1:35" ht="38.25" x14ac:dyDescent="0.25">
      <c r="A60" s="21" t="s">
        <v>87</v>
      </c>
      <c r="B60" s="97" t="s">
        <v>189</v>
      </c>
      <c r="C60" s="21" t="s">
        <v>88</v>
      </c>
      <c r="D60" s="5">
        <f>SUM(E60:G60)</f>
        <v>150</v>
      </c>
      <c r="E60" s="165">
        <v>50</v>
      </c>
      <c r="F60" s="155"/>
      <c r="G60" s="155">
        <f>SUM(L60,O60,R60,U60,X60,AA60)</f>
        <v>100</v>
      </c>
      <c r="H60" s="165">
        <v>51</v>
      </c>
      <c r="I60" s="166"/>
      <c r="J60" s="152">
        <v>2</v>
      </c>
      <c r="K60" s="161" t="str">
        <f t="shared" si="37"/>
        <v>/</v>
      </c>
      <c r="L60" s="167">
        <f t="shared" si="38"/>
        <v>34</v>
      </c>
      <c r="M60" s="152">
        <v>2</v>
      </c>
      <c r="N60" s="161" t="str">
        <f t="shared" si="39"/>
        <v>/</v>
      </c>
      <c r="O60" s="167">
        <f>IF(M60&gt;0,M60*$AC$12,"")</f>
        <v>38</v>
      </c>
      <c r="P60" s="152">
        <v>2</v>
      </c>
      <c r="Q60" s="161" t="str">
        <f t="shared" si="41"/>
        <v>/</v>
      </c>
      <c r="R60" s="167">
        <f t="shared" si="52"/>
        <v>28</v>
      </c>
      <c r="S60" s="161"/>
      <c r="T60" s="161" t="str">
        <f t="shared" si="42"/>
        <v/>
      </c>
      <c r="U60" s="167" t="str">
        <f t="shared" si="43"/>
        <v/>
      </c>
      <c r="V60" s="161"/>
      <c r="W60" s="161" t="str">
        <f t="shared" si="44"/>
        <v/>
      </c>
      <c r="X60" s="167" t="str">
        <f t="shared" si="45"/>
        <v/>
      </c>
      <c r="Y60" s="161"/>
      <c r="Z60" s="161" t="str">
        <f t="shared" si="46"/>
        <v/>
      </c>
      <c r="AA60" s="167" t="str">
        <f t="shared" si="51"/>
        <v/>
      </c>
      <c r="AH60" s="86">
        <v>96</v>
      </c>
      <c r="AI60">
        <f t="shared" ref="AI60" si="54">G60-AH60</f>
        <v>4</v>
      </c>
    </row>
    <row r="61" spans="1:35" s="39" customFormat="1" x14ac:dyDescent="0.25">
      <c r="A61" s="114" t="s">
        <v>89</v>
      </c>
      <c r="B61" s="115" t="s">
        <v>83</v>
      </c>
      <c r="C61" s="114" t="s">
        <v>42</v>
      </c>
      <c r="D61" s="93" t="s">
        <v>190</v>
      </c>
      <c r="E61" s="74"/>
      <c r="F61" s="93"/>
      <c r="G61" s="93" t="s">
        <v>190</v>
      </c>
      <c r="H61" s="74"/>
      <c r="I61" s="89"/>
      <c r="J61" s="157"/>
      <c r="K61" s="113" t="str">
        <f t="shared" si="37"/>
        <v/>
      </c>
      <c r="L61" s="117" t="str">
        <f t="shared" si="38"/>
        <v/>
      </c>
      <c r="M61" s="157" t="s">
        <v>175</v>
      </c>
      <c r="N61" s="113" t="str">
        <f t="shared" si="39"/>
        <v>/</v>
      </c>
      <c r="O61" s="117">
        <v>36</v>
      </c>
      <c r="P61" s="157"/>
      <c r="Q61" s="113" t="str">
        <f t="shared" si="41"/>
        <v/>
      </c>
      <c r="R61" s="117"/>
      <c r="S61" s="113"/>
      <c r="T61" s="113" t="str">
        <f t="shared" si="42"/>
        <v/>
      </c>
      <c r="U61" s="117"/>
      <c r="V61" s="113"/>
      <c r="W61" s="113" t="str">
        <f t="shared" si="44"/>
        <v/>
      </c>
      <c r="X61" s="117" t="str">
        <f t="shared" si="45"/>
        <v/>
      </c>
      <c r="Y61" s="113"/>
      <c r="Z61" s="113" t="str">
        <f t="shared" si="46"/>
        <v/>
      </c>
      <c r="AA61" s="112" t="str">
        <f t="shared" si="51"/>
        <v/>
      </c>
      <c r="AH61" s="87"/>
    </row>
    <row r="62" spans="1:35" ht="25.5" hidden="1" x14ac:dyDescent="0.25">
      <c r="A62" s="114" t="s">
        <v>112</v>
      </c>
      <c r="B62" s="115" t="s">
        <v>145</v>
      </c>
      <c r="C62" s="114"/>
      <c r="D62" s="93">
        <f>SUM(E62:G62)</f>
        <v>0</v>
      </c>
      <c r="E62" s="74"/>
      <c r="F62" s="75"/>
      <c r="G62" s="75">
        <f>SUM(L62,O62,R62,U62,X62,AA62)</f>
        <v>0</v>
      </c>
      <c r="H62" s="74"/>
      <c r="I62" s="89"/>
      <c r="J62" s="157"/>
      <c r="K62" s="113"/>
      <c r="L62" s="117"/>
      <c r="M62" s="157"/>
      <c r="N62" s="113"/>
      <c r="O62" s="117"/>
      <c r="P62" s="157"/>
      <c r="Q62" s="113"/>
      <c r="R62" s="117"/>
      <c r="S62" s="113"/>
      <c r="T62" s="113" t="str">
        <f t="shared" si="42"/>
        <v/>
      </c>
      <c r="U62" s="117"/>
      <c r="V62" s="113"/>
      <c r="W62" s="113"/>
      <c r="X62" s="117"/>
      <c r="Y62" s="113"/>
      <c r="Z62" s="113"/>
      <c r="AA62" s="117"/>
    </row>
    <row r="63" spans="1:35" ht="25.5" hidden="1" x14ac:dyDescent="0.25">
      <c r="A63" s="114" t="s">
        <v>151</v>
      </c>
      <c r="B63" s="115" t="s">
        <v>147</v>
      </c>
      <c r="C63" s="114"/>
      <c r="D63" s="93">
        <f>SUM(E63:G63)</f>
        <v>0</v>
      </c>
      <c r="E63" s="74"/>
      <c r="F63" s="75"/>
      <c r="G63" s="75">
        <f>SUM(L63,O63,R63,U63,X63,AA63)</f>
        <v>0</v>
      </c>
      <c r="H63" s="74"/>
      <c r="I63" s="89"/>
      <c r="J63" s="157"/>
      <c r="K63" s="113"/>
      <c r="L63" s="117"/>
      <c r="M63" s="157"/>
      <c r="N63" s="113"/>
      <c r="O63" s="117"/>
      <c r="P63" s="157"/>
      <c r="Q63" s="113"/>
      <c r="R63" s="117"/>
      <c r="S63" s="113"/>
      <c r="T63" s="113" t="str">
        <f t="shared" si="42"/>
        <v/>
      </c>
      <c r="U63" s="117"/>
      <c r="V63" s="113"/>
      <c r="W63" s="113"/>
      <c r="X63" s="117"/>
      <c r="Y63" s="113"/>
      <c r="Z63" s="113"/>
      <c r="AA63" s="117"/>
    </row>
    <row r="64" spans="1:35" s="39" customFormat="1" ht="25.5" x14ac:dyDescent="0.25">
      <c r="A64" s="114" t="s">
        <v>113</v>
      </c>
      <c r="B64" s="115" t="s">
        <v>200</v>
      </c>
      <c r="C64" s="114" t="s">
        <v>24</v>
      </c>
      <c r="D64" s="93" t="s">
        <v>190</v>
      </c>
      <c r="E64" s="74"/>
      <c r="F64" s="93"/>
      <c r="G64" s="93" t="s">
        <v>190</v>
      </c>
      <c r="H64" s="74"/>
      <c r="I64" s="89"/>
      <c r="J64" s="157"/>
      <c r="K64" s="113" t="str">
        <f t="shared" si="37"/>
        <v/>
      </c>
      <c r="L64" s="117" t="str">
        <f t="shared" si="38"/>
        <v/>
      </c>
      <c r="M64" s="157"/>
      <c r="N64" s="113" t="str">
        <f t="shared" si="39"/>
        <v/>
      </c>
      <c r="O64" s="117" t="str">
        <f>IF(M64&gt;0,M64*$AB$12,"")</f>
        <v/>
      </c>
      <c r="P64" s="113" t="s">
        <v>175</v>
      </c>
      <c r="Q64" s="113" t="str">
        <f t="shared" ref="Q64" si="55">IF(P64&gt;0,"/","")</f>
        <v>/</v>
      </c>
      <c r="R64" s="118">
        <v>36</v>
      </c>
      <c r="S64" s="113"/>
      <c r="T64" s="113" t="str">
        <f t="shared" si="42"/>
        <v/>
      </c>
      <c r="U64" s="118"/>
      <c r="V64" s="113"/>
      <c r="W64" s="113" t="str">
        <f t="shared" si="44"/>
        <v/>
      </c>
      <c r="X64" s="117" t="str">
        <f t="shared" si="45"/>
        <v/>
      </c>
      <c r="Y64" s="113"/>
      <c r="Z64" s="113" t="str">
        <f t="shared" si="46"/>
        <v/>
      </c>
      <c r="AA64" s="112" t="str">
        <f t="shared" ref="AA64:AA69" si="56">IF(Y64&gt;0,Y64*$AG$12,"")</f>
        <v/>
      </c>
      <c r="AH64" s="87"/>
    </row>
    <row r="65" spans="1:35" ht="25.5" hidden="1" x14ac:dyDescent="0.25">
      <c r="A65" s="21" t="s">
        <v>114</v>
      </c>
      <c r="B65" s="19" t="s">
        <v>146</v>
      </c>
      <c r="C65" s="21"/>
      <c r="D65" s="5">
        <f>SUM(E65:G65)</f>
        <v>0</v>
      </c>
      <c r="E65" s="165"/>
      <c r="F65" s="155"/>
      <c r="G65" s="155">
        <f>SUM(L65,O65,R65,U65,X65,AA65)</f>
        <v>0</v>
      </c>
      <c r="H65" s="165"/>
      <c r="I65" s="166"/>
      <c r="J65" s="152"/>
      <c r="K65" s="161" t="str">
        <f t="shared" si="37"/>
        <v/>
      </c>
      <c r="L65" s="167" t="str">
        <f t="shared" si="38"/>
        <v/>
      </c>
      <c r="M65" s="152"/>
      <c r="N65" s="161" t="str">
        <f t="shared" si="39"/>
        <v/>
      </c>
      <c r="O65" s="167" t="str">
        <f>IF(M65&gt;0,M65*$AB$12,"")</f>
        <v/>
      </c>
      <c r="P65" s="152"/>
      <c r="Q65" s="161" t="str">
        <f t="shared" si="41"/>
        <v/>
      </c>
      <c r="R65" s="167"/>
      <c r="S65" s="161"/>
      <c r="T65" s="161" t="str">
        <f t="shared" si="42"/>
        <v/>
      </c>
      <c r="U65" s="167"/>
      <c r="V65" s="161"/>
      <c r="W65" s="161" t="str">
        <f t="shared" si="44"/>
        <v/>
      </c>
      <c r="X65" s="167" t="str">
        <f t="shared" si="45"/>
        <v/>
      </c>
      <c r="Y65" s="161"/>
      <c r="Z65" s="161" t="str">
        <f t="shared" si="46"/>
        <v/>
      </c>
      <c r="AA65" s="167" t="str">
        <f t="shared" si="56"/>
        <v/>
      </c>
    </row>
    <row r="66" spans="1:35" hidden="1" x14ac:dyDescent="0.25">
      <c r="A66" s="21" t="s">
        <v>152</v>
      </c>
      <c r="B66" s="19" t="s">
        <v>148</v>
      </c>
      <c r="C66" s="21"/>
      <c r="D66" s="5">
        <f>SUM(E66:G66)</f>
        <v>0</v>
      </c>
      <c r="E66" s="165"/>
      <c r="F66" s="155"/>
      <c r="G66" s="155">
        <f>SUM(L66,O66,R66,U66,X66,AA66)</f>
        <v>0</v>
      </c>
      <c r="H66" s="165"/>
      <c r="I66" s="166"/>
      <c r="J66" s="152"/>
      <c r="K66" s="161" t="str">
        <f>IF(J66&gt;0,"/","")</f>
        <v/>
      </c>
      <c r="L66" s="167" t="str">
        <f>IF(J66&gt;0,J66*$AB$12,"")</f>
        <v/>
      </c>
      <c r="M66" s="152"/>
      <c r="N66" s="161" t="str">
        <f>IF(M66&gt;0,"/","")</f>
        <v/>
      </c>
      <c r="O66" s="167" t="str">
        <f>IF(M66&gt;0,M66*$AB$12,"")</f>
        <v/>
      </c>
      <c r="P66" s="152"/>
      <c r="Q66" s="161" t="str">
        <f>IF(P66&gt;0,"/","")</f>
        <v/>
      </c>
      <c r="R66" s="167" t="str">
        <f>IF(P66&gt;0,P66*$AD$12,"")</f>
        <v/>
      </c>
      <c r="S66" s="161"/>
      <c r="T66" s="161" t="str">
        <f>IF(S66&gt;0,"/","")</f>
        <v/>
      </c>
      <c r="U66" s="73"/>
      <c r="V66" s="161"/>
      <c r="W66" s="161" t="str">
        <f>IF(V66&gt;0,"/","")</f>
        <v/>
      </c>
      <c r="X66" s="167" t="str">
        <f>IF(V66&gt;0,V66*$AF$12,"")</f>
        <v/>
      </c>
      <c r="Y66" s="161"/>
      <c r="Z66" s="161" t="str">
        <f>IF(Y66&gt;0,"/","")</f>
        <v/>
      </c>
      <c r="AA66" s="167" t="str">
        <f t="shared" si="56"/>
        <v/>
      </c>
    </row>
    <row r="67" spans="1:35" s="39" customFormat="1" ht="25.5" x14ac:dyDescent="0.25">
      <c r="A67" s="50" t="s">
        <v>90</v>
      </c>
      <c r="B67" s="51" t="s">
        <v>91</v>
      </c>
      <c r="C67" s="50" t="str">
        <f>"1з/1дз/2э (1эм)"</f>
        <v>1з/1дз/2э (1эм)</v>
      </c>
      <c r="D67" s="52">
        <f>SUM(D68:D73)</f>
        <v>202</v>
      </c>
      <c r="E67" s="52">
        <f>SUM(E68:E73)</f>
        <v>68</v>
      </c>
      <c r="F67" s="52"/>
      <c r="G67" s="52">
        <f>SUM(G68:G73)</f>
        <v>134</v>
      </c>
      <c r="H67" s="52">
        <f>SUM(H68:H73)</f>
        <v>57</v>
      </c>
      <c r="I67" s="54"/>
      <c r="J67" s="154"/>
      <c r="K67" s="56" t="str">
        <f t="shared" si="37"/>
        <v/>
      </c>
      <c r="L67" s="57" t="str">
        <f t="shared" si="38"/>
        <v/>
      </c>
      <c r="M67" s="154"/>
      <c r="N67" s="56" t="str">
        <f t="shared" si="39"/>
        <v/>
      </c>
      <c r="O67" s="57" t="str">
        <f>IF(M67&gt;0,M67*$AB$12,"")</f>
        <v/>
      </c>
      <c r="P67" s="154"/>
      <c r="Q67" s="56"/>
      <c r="R67" s="57" t="str">
        <f>IF(P67&gt;0,P67*$AD$12,"")</f>
        <v/>
      </c>
      <c r="S67" s="56"/>
      <c r="T67" s="56" t="str">
        <f t="shared" si="42"/>
        <v/>
      </c>
      <c r="U67" s="57" t="str">
        <f t="shared" si="43"/>
        <v/>
      </c>
      <c r="V67" s="56"/>
      <c r="W67" s="56" t="s">
        <v>105</v>
      </c>
      <c r="X67" s="57" t="str">
        <f t="shared" si="45"/>
        <v/>
      </c>
      <c r="Y67" s="56"/>
      <c r="Z67" s="56" t="str">
        <f t="shared" si="46"/>
        <v/>
      </c>
      <c r="AA67" s="57" t="str">
        <f t="shared" si="56"/>
        <v/>
      </c>
      <c r="AH67" s="87"/>
    </row>
    <row r="68" spans="1:35" ht="25.5" x14ac:dyDescent="0.25">
      <c r="A68" s="21" t="s">
        <v>92</v>
      </c>
      <c r="B68" s="19" t="s">
        <v>93</v>
      </c>
      <c r="C68" s="21" t="str">
        <f>"-/-/кэ2"</f>
        <v>-/-/кэ2</v>
      </c>
      <c r="D68" s="5">
        <f>SUM(E68:G68)</f>
        <v>153</v>
      </c>
      <c r="E68" s="165">
        <v>52</v>
      </c>
      <c r="F68" s="155"/>
      <c r="G68" s="155">
        <f>SUM(L68,O68,R68,U68,X68,AA68)</f>
        <v>101</v>
      </c>
      <c r="H68" s="165">
        <v>47</v>
      </c>
      <c r="I68" s="166"/>
      <c r="J68" s="152"/>
      <c r="K68" s="161" t="str">
        <f t="shared" si="37"/>
        <v/>
      </c>
      <c r="L68" s="167" t="str">
        <f t="shared" si="38"/>
        <v/>
      </c>
      <c r="M68" s="152"/>
      <c r="N68" s="161" t="str">
        <f t="shared" si="39"/>
        <v/>
      </c>
      <c r="O68" s="167" t="str">
        <f>IF(M68&gt;0,M68*$AC$12,"")</f>
        <v/>
      </c>
      <c r="P68" s="152">
        <v>3</v>
      </c>
      <c r="Q68" s="161" t="str">
        <f t="shared" si="41"/>
        <v>/</v>
      </c>
      <c r="R68" s="167">
        <f>IF(P68&gt;0,P68*$AD$12,"")</f>
        <v>42</v>
      </c>
      <c r="S68" s="161">
        <v>2</v>
      </c>
      <c r="T68" s="161" t="str">
        <f t="shared" si="42"/>
        <v>/</v>
      </c>
      <c r="U68" s="167">
        <f t="shared" si="43"/>
        <v>26</v>
      </c>
      <c r="V68" s="161">
        <v>3</v>
      </c>
      <c r="W68" s="161" t="str">
        <f t="shared" si="44"/>
        <v>/</v>
      </c>
      <c r="X68" s="167">
        <f t="shared" si="45"/>
        <v>33</v>
      </c>
      <c r="Y68" s="161"/>
      <c r="Z68" s="161" t="str">
        <f t="shared" si="46"/>
        <v/>
      </c>
      <c r="AA68" s="167" t="str">
        <f t="shared" si="56"/>
        <v/>
      </c>
      <c r="AH68" s="86">
        <v>96</v>
      </c>
      <c r="AI68">
        <f t="shared" ref="AI68:AI69" si="57">G68-AH68</f>
        <v>5</v>
      </c>
    </row>
    <row r="69" spans="1:35" x14ac:dyDescent="0.25">
      <c r="A69" s="96" t="s">
        <v>115</v>
      </c>
      <c r="B69" s="19" t="s">
        <v>214</v>
      </c>
      <c r="C69" s="21" t="s">
        <v>173</v>
      </c>
      <c r="D69" s="5">
        <f>SUM(E69:G69)</f>
        <v>49</v>
      </c>
      <c r="E69" s="165">
        <v>16</v>
      </c>
      <c r="F69" s="155"/>
      <c r="G69" s="155">
        <f>SUM(L69,O69,R69,U69,X69,AA69)</f>
        <v>33</v>
      </c>
      <c r="H69" s="165">
        <v>10</v>
      </c>
      <c r="I69" s="166"/>
      <c r="J69" s="152"/>
      <c r="K69" s="161" t="str">
        <f t="shared" si="37"/>
        <v/>
      </c>
      <c r="L69" s="167" t="str">
        <f t="shared" si="38"/>
        <v/>
      </c>
      <c r="M69" s="152"/>
      <c r="N69" s="161" t="str">
        <f t="shared" si="39"/>
        <v/>
      </c>
      <c r="O69" s="167" t="str">
        <f>IF(M69&gt;0,M69*$AB$12,"")</f>
        <v/>
      </c>
      <c r="P69" s="152"/>
      <c r="Q69" s="161" t="str">
        <f t="shared" si="41"/>
        <v/>
      </c>
      <c r="R69" s="167" t="str">
        <f>IF(P69&gt;0,P69*$AD$12,"")</f>
        <v/>
      </c>
      <c r="S69" s="161"/>
      <c r="T69" s="161" t="str">
        <f t="shared" si="42"/>
        <v/>
      </c>
      <c r="U69" s="167" t="str">
        <f t="shared" si="43"/>
        <v/>
      </c>
      <c r="V69" s="161">
        <v>3</v>
      </c>
      <c r="W69" s="161" t="str">
        <f t="shared" si="44"/>
        <v>/</v>
      </c>
      <c r="X69" s="167">
        <f t="shared" si="45"/>
        <v>33</v>
      </c>
      <c r="Y69" s="161"/>
      <c r="Z69" s="161" t="str">
        <f t="shared" si="46"/>
        <v/>
      </c>
      <c r="AA69" s="167" t="str">
        <f t="shared" si="56"/>
        <v/>
      </c>
      <c r="AI69">
        <f t="shared" si="57"/>
        <v>33</v>
      </c>
    </row>
    <row r="70" spans="1:35" ht="25.5" customHeight="1" x14ac:dyDescent="0.25">
      <c r="A70" s="114" t="s">
        <v>116</v>
      </c>
      <c r="B70" s="120" t="s">
        <v>83</v>
      </c>
      <c r="C70" s="114" t="s">
        <v>42</v>
      </c>
      <c r="D70" s="93" t="s">
        <v>191</v>
      </c>
      <c r="E70" s="74"/>
      <c r="F70" s="93"/>
      <c r="G70" s="93" t="s">
        <v>191</v>
      </c>
      <c r="H70" s="74"/>
      <c r="I70" s="89"/>
      <c r="J70" s="157"/>
      <c r="K70" s="113"/>
      <c r="L70" s="117"/>
      <c r="M70" s="181"/>
      <c r="N70" s="182"/>
      <c r="O70" s="117"/>
      <c r="P70" s="157"/>
      <c r="Q70" s="113"/>
      <c r="R70" s="117"/>
      <c r="S70" s="181" t="s">
        <v>193</v>
      </c>
      <c r="T70" s="182"/>
      <c r="U70" s="117">
        <v>42</v>
      </c>
      <c r="V70" s="113"/>
      <c r="W70" s="113"/>
      <c r="X70" s="117"/>
      <c r="Y70" s="113"/>
      <c r="Z70" s="113"/>
      <c r="AA70" s="117"/>
    </row>
    <row r="71" spans="1:35" ht="30.75" hidden="1" customHeight="1" x14ac:dyDescent="0.25">
      <c r="A71" s="114" t="s">
        <v>117</v>
      </c>
      <c r="B71" s="115" t="s">
        <v>150</v>
      </c>
      <c r="C71" s="114"/>
      <c r="D71" s="93">
        <f>G71</f>
        <v>0</v>
      </c>
      <c r="E71" s="74"/>
      <c r="F71" s="93"/>
      <c r="G71" s="93">
        <f>I71</f>
        <v>0</v>
      </c>
      <c r="H71" s="74"/>
      <c r="I71" s="89"/>
      <c r="J71" s="157"/>
      <c r="K71" s="113"/>
      <c r="L71" s="117"/>
      <c r="M71" s="157"/>
      <c r="N71" s="113"/>
      <c r="O71" s="117"/>
      <c r="P71" s="157"/>
      <c r="Q71" s="113"/>
      <c r="R71" s="117"/>
      <c r="S71" s="113"/>
      <c r="T71" s="113"/>
      <c r="U71" s="117"/>
      <c r="V71" s="113"/>
      <c r="W71" s="113"/>
      <c r="X71" s="117"/>
      <c r="Y71" s="113"/>
      <c r="Z71" s="113"/>
      <c r="AA71" s="117"/>
    </row>
    <row r="72" spans="1:35" s="39" customFormat="1" ht="25.5" x14ac:dyDescent="0.25">
      <c r="A72" s="114" t="s">
        <v>118</v>
      </c>
      <c r="B72" s="115" t="s">
        <v>200</v>
      </c>
      <c r="C72" s="114" t="s">
        <v>24</v>
      </c>
      <c r="D72" s="93" t="s">
        <v>192</v>
      </c>
      <c r="E72" s="108"/>
      <c r="F72" s="119"/>
      <c r="G72" s="93" t="s">
        <v>192</v>
      </c>
      <c r="H72" s="108"/>
      <c r="I72" s="109"/>
      <c r="J72" s="110"/>
      <c r="K72" s="111" t="str">
        <f t="shared" si="37"/>
        <v/>
      </c>
      <c r="L72" s="112" t="str">
        <f t="shared" si="38"/>
        <v/>
      </c>
      <c r="M72" s="181"/>
      <c r="N72" s="182"/>
      <c r="O72" s="117"/>
      <c r="P72" s="110"/>
      <c r="Q72" s="111" t="str">
        <f t="shared" si="41"/>
        <v/>
      </c>
      <c r="R72" s="112" t="str">
        <f t="shared" ref="R72:R78" si="58">IF(P72&gt;0,P72*$AD$12,"")</f>
        <v/>
      </c>
      <c r="S72" s="181" t="s">
        <v>194</v>
      </c>
      <c r="T72" s="182"/>
      <c r="U72" s="117">
        <v>174</v>
      </c>
      <c r="V72" s="111"/>
      <c r="W72" s="111" t="str">
        <f t="shared" si="44"/>
        <v/>
      </c>
      <c r="X72" s="112" t="str">
        <f t="shared" si="45"/>
        <v/>
      </c>
      <c r="Y72" s="111"/>
      <c r="Z72" s="111" t="str">
        <f t="shared" si="46"/>
        <v/>
      </c>
      <c r="AA72" s="112" t="str">
        <f t="shared" ref="AA72:AA77" si="59">IF(Y72&gt;0,Y72*$AG$12,"")</f>
        <v/>
      </c>
      <c r="AH72" s="87"/>
    </row>
    <row r="73" spans="1:35" ht="25.5" hidden="1" x14ac:dyDescent="0.25">
      <c r="A73" s="21" t="s">
        <v>119</v>
      </c>
      <c r="B73" s="84" t="s">
        <v>150</v>
      </c>
      <c r="C73" s="21"/>
      <c r="D73" s="5">
        <f>G73</f>
        <v>0</v>
      </c>
      <c r="E73" s="165"/>
      <c r="F73" s="155"/>
      <c r="G73" s="155">
        <f>SUM(L73,O73,R73,U73,X73,AA73)</f>
        <v>0</v>
      </c>
      <c r="H73" s="165"/>
      <c r="I73" s="166"/>
      <c r="J73" s="152"/>
      <c r="K73" s="161" t="str">
        <f t="shared" si="37"/>
        <v/>
      </c>
      <c r="L73" s="167" t="str">
        <f t="shared" si="38"/>
        <v/>
      </c>
      <c r="M73" s="152"/>
      <c r="N73" s="161" t="str">
        <f t="shared" si="39"/>
        <v/>
      </c>
      <c r="O73" s="167"/>
      <c r="P73" s="152"/>
      <c r="Q73" s="161" t="str">
        <f t="shared" si="41"/>
        <v/>
      </c>
      <c r="R73" s="167" t="str">
        <f t="shared" si="58"/>
        <v/>
      </c>
      <c r="S73" s="161"/>
      <c r="T73" s="161" t="str">
        <f t="shared" si="42"/>
        <v/>
      </c>
      <c r="U73" s="167"/>
      <c r="V73" s="161"/>
      <c r="W73" s="161" t="str">
        <f t="shared" si="44"/>
        <v/>
      </c>
      <c r="X73" s="167" t="str">
        <f t="shared" si="45"/>
        <v/>
      </c>
      <c r="Y73" s="161"/>
      <c r="Z73" s="161" t="str">
        <f t="shared" si="46"/>
        <v/>
      </c>
      <c r="AA73" s="167" t="str">
        <f t="shared" si="59"/>
        <v/>
      </c>
    </row>
    <row r="74" spans="1:35" s="39" customFormat="1" ht="36" customHeight="1" x14ac:dyDescent="0.25">
      <c r="A74" s="50" t="s">
        <v>94</v>
      </c>
      <c r="B74" s="51" t="s">
        <v>95</v>
      </c>
      <c r="C74" s="50" t="str">
        <f>"1з/2дз/1э (1эмк1)"</f>
        <v>1з/2дз/1э (1эмк1)</v>
      </c>
      <c r="D74" s="53">
        <f>SUM(D75:D80)</f>
        <v>106</v>
      </c>
      <c r="E74" s="53">
        <f>SUM(E75:E80)</f>
        <v>34</v>
      </c>
      <c r="F74" s="53"/>
      <c r="G74" s="53">
        <f>SUM(G75:G80)</f>
        <v>72</v>
      </c>
      <c r="H74" s="53">
        <f>SUM(H75:H80)</f>
        <v>36</v>
      </c>
      <c r="I74" s="54"/>
      <c r="J74" s="154"/>
      <c r="K74" s="56" t="str">
        <f t="shared" si="37"/>
        <v/>
      </c>
      <c r="L74" s="57" t="str">
        <f t="shared" si="38"/>
        <v/>
      </c>
      <c r="M74" s="154"/>
      <c r="N74" s="56" t="str">
        <f t="shared" si="39"/>
        <v/>
      </c>
      <c r="O74" s="57" t="str">
        <f>IF(M74&gt;0,M74*$AB$12,"")</f>
        <v/>
      </c>
      <c r="P74" s="154"/>
      <c r="Q74" s="56" t="str">
        <f t="shared" si="41"/>
        <v/>
      </c>
      <c r="R74" s="57" t="str">
        <f t="shared" si="58"/>
        <v/>
      </c>
      <c r="S74" s="56"/>
      <c r="T74" s="56" t="str">
        <f t="shared" si="42"/>
        <v/>
      </c>
      <c r="U74" s="57" t="str">
        <f t="shared" si="43"/>
        <v/>
      </c>
      <c r="V74" s="56"/>
      <c r="W74" s="56" t="str">
        <f t="shared" si="44"/>
        <v/>
      </c>
      <c r="X74" s="57" t="str">
        <f t="shared" si="45"/>
        <v/>
      </c>
      <c r="Y74" s="56"/>
      <c r="Z74" s="56" t="s">
        <v>105</v>
      </c>
      <c r="AA74" s="57" t="str">
        <f t="shared" si="59"/>
        <v/>
      </c>
      <c r="AH74" s="87"/>
    </row>
    <row r="75" spans="1:35" ht="38.25" x14ac:dyDescent="0.25">
      <c r="A75" s="21" t="s">
        <v>96</v>
      </c>
      <c r="B75" s="19" t="s">
        <v>97</v>
      </c>
      <c r="C75" s="21" t="str">
        <f>"-/-/дз"</f>
        <v>-/-/дз</v>
      </c>
      <c r="D75" s="5">
        <f t="shared" ref="D75:D80" si="60">SUM(E75:G75)</f>
        <v>106</v>
      </c>
      <c r="E75" s="165">
        <v>34</v>
      </c>
      <c r="F75" s="155"/>
      <c r="G75" s="155">
        <f t="shared" ref="G75:G80" si="61">SUM(L75,O75,R75,U75,X75,AA75)</f>
        <v>72</v>
      </c>
      <c r="H75" s="165">
        <v>36</v>
      </c>
      <c r="I75" s="166"/>
      <c r="J75" s="152"/>
      <c r="K75" s="161" t="str">
        <f t="shared" si="37"/>
        <v/>
      </c>
      <c r="L75" s="167" t="str">
        <f t="shared" si="38"/>
        <v/>
      </c>
      <c r="M75" s="152"/>
      <c r="N75" s="161" t="str">
        <f t="shared" si="39"/>
        <v/>
      </c>
      <c r="O75" s="167" t="str">
        <f>IF(M75&gt;0,M75*$AB$12,"")</f>
        <v/>
      </c>
      <c r="P75" s="152"/>
      <c r="Q75" s="161" t="str">
        <f t="shared" si="41"/>
        <v/>
      </c>
      <c r="R75" s="167" t="str">
        <f t="shared" si="58"/>
        <v/>
      </c>
      <c r="S75" s="161">
        <v>3</v>
      </c>
      <c r="T75" s="161" t="str">
        <f t="shared" si="42"/>
        <v>/</v>
      </c>
      <c r="U75" s="167">
        <f t="shared" si="43"/>
        <v>39</v>
      </c>
      <c r="V75" s="161">
        <v>3</v>
      </c>
      <c r="W75" s="161" t="str">
        <f t="shared" si="44"/>
        <v>/</v>
      </c>
      <c r="X75" s="167">
        <f t="shared" si="45"/>
        <v>33</v>
      </c>
      <c r="Y75" s="161"/>
      <c r="Z75" s="161" t="str">
        <f t="shared" si="46"/>
        <v/>
      </c>
      <c r="AA75" s="167" t="str">
        <f t="shared" si="59"/>
        <v/>
      </c>
      <c r="AH75" s="86">
        <v>70</v>
      </c>
      <c r="AI75">
        <f t="shared" ref="AI75" si="62">G75-AH75</f>
        <v>2</v>
      </c>
    </row>
    <row r="76" spans="1:35" s="39" customFormat="1" x14ac:dyDescent="0.25">
      <c r="A76" s="114" t="s">
        <v>98</v>
      </c>
      <c r="B76" s="115" t="s">
        <v>83</v>
      </c>
      <c r="C76" s="114" t="s">
        <v>42</v>
      </c>
      <c r="D76" s="93" t="s">
        <v>190</v>
      </c>
      <c r="E76" s="74"/>
      <c r="F76" s="75"/>
      <c r="G76" s="75" t="s">
        <v>190</v>
      </c>
      <c r="H76" s="74"/>
      <c r="I76" s="89"/>
      <c r="J76" s="157"/>
      <c r="K76" s="113" t="str">
        <f t="shared" si="37"/>
        <v/>
      </c>
      <c r="L76" s="117" t="str">
        <f t="shared" si="38"/>
        <v/>
      </c>
      <c r="M76" s="157"/>
      <c r="N76" s="113" t="str">
        <f t="shared" si="39"/>
        <v/>
      </c>
      <c r="O76" s="117" t="str">
        <f>IF(M76&gt;0,M76*$AB$12,"")</f>
        <v/>
      </c>
      <c r="P76" s="157"/>
      <c r="Q76" s="113" t="str">
        <f t="shared" si="41"/>
        <v/>
      </c>
      <c r="R76" s="117" t="str">
        <f t="shared" si="58"/>
        <v/>
      </c>
      <c r="S76" s="113" t="s">
        <v>175</v>
      </c>
      <c r="T76" s="113" t="str">
        <f t="shared" si="42"/>
        <v>/</v>
      </c>
      <c r="U76" s="117">
        <v>36</v>
      </c>
      <c r="V76" s="113"/>
      <c r="W76" s="113" t="str">
        <f t="shared" si="44"/>
        <v/>
      </c>
      <c r="X76" s="117" t="str">
        <f t="shared" si="45"/>
        <v/>
      </c>
      <c r="Y76" s="113"/>
      <c r="Z76" s="113" t="str">
        <f t="shared" si="46"/>
        <v/>
      </c>
      <c r="AA76" s="117" t="str">
        <f t="shared" si="59"/>
        <v/>
      </c>
      <c r="AH76" s="87"/>
    </row>
    <row r="77" spans="1:35" ht="30" hidden="1" customHeight="1" x14ac:dyDescent="0.25">
      <c r="A77" s="114" t="s">
        <v>132</v>
      </c>
      <c r="B77" s="115" t="s">
        <v>102</v>
      </c>
      <c r="C77" s="114"/>
      <c r="D77" s="93">
        <f t="shared" si="60"/>
        <v>0</v>
      </c>
      <c r="E77" s="74"/>
      <c r="F77" s="75"/>
      <c r="G77" s="75">
        <f t="shared" si="61"/>
        <v>0</v>
      </c>
      <c r="H77" s="74"/>
      <c r="I77" s="89"/>
      <c r="J77" s="157"/>
      <c r="K77" s="113" t="str">
        <f t="shared" si="37"/>
        <v/>
      </c>
      <c r="L77" s="117" t="str">
        <f t="shared" si="38"/>
        <v/>
      </c>
      <c r="M77" s="157"/>
      <c r="N77" s="113" t="str">
        <f t="shared" si="39"/>
        <v/>
      </c>
      <c r="O77" s="117" t="str">
        <f>IF(M77&gt;0,M77*$AB$12,"")</f>
        <v/>
      </c>
      <c r="P77" s="157"/>
      <c r="Q77" s="113" t="str">
        <f t="shared" si="41"/>
        <v/>
      </c>
      <c r="R77" s="117" t="str">
        <f t="shared" si="58"/>
        <v/>
      </c>
      <c r="S77" s="113"/>
      <c r="T77" s="113" t="str">
        <f t="shared" si="42"/>
        <v/>
      </c>
      <c r="U77" s="117"/>
      <c r="V77" s="113"/>
      <c r="W77" s="113" t="str">
        <f t="shared" si="44"/>
        <v/>
      </c>
      <c r="X77" s="117" t="str">
        <f t="shared" si="45"/>
        <v/>
      </c>
      <c r="Y77" s="113"/>
      <c r="Z77" s="113" t="str">
        <f t="shared" si="46"/>
        <v/>
      </c>
      <c r="AA77" s="117" t="str">
        <f t="shared" si="59"/>
        <v/>
      </c>
    </row>
    <row r="78" spans="1:35" s="39" customFormat="1" ht="25.5" x14ac:dyDescent="0.25">
      <c r="A78" s="114" t="s">
        <v>120</v>
      </c>
      <c r="B78" s="115" t="s">
        <v>200</v>
      </c>
      <c r="C78" s="114" t="s">
        <v>24</v>
      </c>
      <c r="D78" s="93" t="s">
        <v>190</v>
      </c>
      <c r="E78" s="74"/>
      <c r="F78" s="75"/>
      <c r="G78" s="75" t="s">
        <v>190</v>
      </c>
      <c r="H78" s="74"/>
      <c r="I78" s="89"/>
      <c r="J78" s="157"/>
      <c r="K78" s="113" t="str">
        <f t="shared" si="37"/>
        <v/>
      </c>
      <c r="L78" s="117" t="str">
        <f t="shared" si="38"/>
        <v/>
      </c>
      <c r="M78" s="157"/>
      <c r="N78" s="113" t="str">
        <f t="shared" si="39"/>
        <v/>
      </c>
      <c r="O78" s="117" t="str">
        <f>IF(M78&gt;0,M78*$AB$12,"")</f>
        <v/>
      </c>
      <c r="P78" s="157"/>
      <c r="Q78" s="113" t="str">
        <f t="shared" si="41"/>
        <v/>
      </c>
      <c r="R78" s="117" t="str">
        <f t="shared" si="58"/>
        <v/>
      </c>
      <c r="S78" s="113"/>
      <c r="T78" s="113" t="str">
        <f t="shared" si="42"/>
        <v/>
      </c>
      <c r="U78" s="117" t="str">
        <f t="shared" si="43"/>
        <v/>
      </c>
      <c r="V78" s="113"/>
      <c r="W78" s="113" t="str">
        <f t="shared" si="44"/>
        <v/>
      </c>
      <c r="X78" s="117" t="str">
        <f t="shared" si="45"/>
        <v/>
      </c>
      <c r="Y78" s="113" t="s">
        <v>175</v>
      </c>
      <c r="Z78" s="113" t="str">
        <f t="shared" si="46"/>
        <v>/</v>
      </c>
      <c r="AA78" s="117">
        <v>36</v>
      </c>
      <c r="AH78" s="87"/>
    </row>
    <row r="79" spans="1:35" s="39" customFormat="1" hidden="1" x14ac:dyDescent="0.25">
      <c r="A79" s="50"/>
      <c r="B79" s="51"/>
      <c r="C79" s="50"/>
      <c r="D79" s="65"/>
      <c r="E79" s="53"/>
      <c r="F79" s="136"/>
      <c r="G79" s="66"/>
      <c r="H79" s="53"/>
      <c r="I79" s="54"/>
      <c r="J79" s="201"/>
      <c r="K79" s="202"/>
      <c r="L79" s="203"/>
      <c r="M79" s="201"/>
      <c r="N79" s="202"/>
      <c r="O79" s="203"/>
      <c r="P79" s="201"/>
      <c r="Q79" s="202"/>
      <c r="R79" s="203"/>
      <c r="S79" s="201"/>
      <c r="T79" s="202"/>
      <c r="U79" s="203"/>
      <c r="V79" s="201"/>
      <c r="W79" s="202"/>
      <c r="X79" s="203"/>
      <c r="Y79" s="201"/>
      <c r="Z79" s="202"/>
      <c r="AA79" s="203"/>
      <c r="AH79" s="87"/>
    </row>
    <row r="80" spans="1:35" ht="25.5" hidden="1" x14ac:dyDescent="0.25">
      <c r="A80" s="21" t="s">
        <v>121</v>
      </c>
      <c r="B80" s="19" t="s">
        <v>102</v>
      </c>
      <c r="C80" s="21"/>
      <c r="D80" s="5">
        <f t="shared" si="60"/>
        <v>0</v>
      </c>
      <c r="E80" s="165"/>
      <c r="F80" s="155"/>
      <c r="G80" s="155">
        <f t="shared" si="61"/>
        <v>0</v>
      </c>
      <c r="H80" s="165"/>
      <c r="I80" s="166"/>
      <c r="J80" s="152"/>
      <c r="K80" s="161" t="str">
        <f t="shared" si="37"/>
        <v/>
      </c>
      <c r="L80" s="167" t="str">
        <f t="shared" si="38"/>
        <v/>
      </c>
      <c r="M80" s="152"/>
      <c r="N80" s="161" t="str">
        <f t="shared" si="39"/>
        <v/>
      </c>
      <c r="O80" s="167" t="str">
        <f>IF(M80&gt;0,M80*$AB$12,"")</f>
        <v/>
      </c>
      <c r="P80" s="152"/>
      <c r="Q80" s="161" t="str">
        <f t="shared" si="41"/>
        <v/>
      </c>
      <c r="R80" s="167" t="str">
        <f>IF(P80&gt;0,P80*$AD$12,"")</f>
        <v/>
      </c>
      <c r="S80" s="161"/>
      <c r="T80" s="161" t="str">
        <f t="shared" si="42"/>
        <v/>
      </c>
      <c r="U80" s="167" t="str">
        <f t="shared" si="43"/>
        <v/>
      </c>
      <c r="V80" s="161"/>
      <c r="W80" s="161" t="str">
        <f t="shared" si="44"/>
        <v/>
      </c>
      <c r="X80" s="167" t="str">
        <f t="shared" si="45"/>
        <v/>
      </c>
      <c r="Y80" s="161"/>
      <c r="Z80" s="161" t="str">
        <f t="shared" si="46"/>
        <v/>
      </c>
      <c r="AA80" s="167"/>
    </row>
    <row r="81" spans="1:34" s="39" customFormat="1" ht="25.5" hidden="1" x14ac:dyDescent="0.25">
      <c r="A81" s="50" t="s">
        <v>153</v>
      </c>
      <c r="B81" s="51" t="s">
        <v>183</v>
      </c>
      <c r="C81" s="50" t="str">
        <f>"-/1дз/2э (1эм)"</f>
        <v>-/1дз/2э (1эм)</v>
      </c>
      <c r="D81" s="52">
        <f>SUM(D82:D87)</f>
        <v>0</v>
      </c>
      <c r="E81" s="52">
        <f>SUM(E82:E87)</f>
        <v>0</v>
      </c>
      <c r="F81" s="52"/>
      <c r="G81" s="52">
        <f>SUM(G82:G87)</f>
        <v>0</v>
      </c>
      <c r="H81" s="52">
        <f>SUM(H82:H87)</f>
        <v>0</v>
      </c>
      <c r="I81" s="54"/>
      <c r="J81" s="154"/>
      <c r="K81" s="56" t="str">
        <f t="shared" si="37"/>
        <v/>
      </c>
      <c r="L81" s="57" t="str">
        <f t="shared" si="38"/>
        <v/>
      </c>
      <c r="M81" s="154"/>
      <c r="N81" s="56" t="str">
        <f t="shared" si="39"/>
        <v/>
      </c>
      <c r="O81" s="57" t="str">
        <f>IF(M81&gt;0,M81*$AB$12,"")</f>
        <v/>
      </c>
      <c r="P81" s="154"/>
      <c r="Q81" s="56" t="str">
        <f t="shared" si="41"/>
        <v/>
      </c>
      <c r="R81" s="57" t="str">
        <f>IF(P81&gt;0,P81*$AD$12,"")</f>
        <v/>
      </c>
      <c r="S81" s="56"/>
      <c r="T81" s="56" t="str">
        <f t="shared" si="42"/>
        <v/>
      </c>
      <c r="U81" s="57" t="str">
        <f t="shared" si="43"/>
        <v/>
      </c>
      <c r="V81" s="56"/>
      <c r="W81" s="56" t="str">
        <f t="shared" si="44"/>
        <v/>
      </c>
      <c r="X81" s="57" t="str">
        <f t="shared" si="45"/>
        <v/>
      </c>
      <c r="Y81" s="56"/>
      <c r="Z81" s="56" t="s">
        <v>105</v>
      </c>
      <c r="AA81" s="57" t="str">
        <f>IF(Y81&gt;0,Y81*$AG$12,"")</f>
        <v/>
      </c>
    </row>
    <row r="82" spans="1:34" ht="23.25" hidden="1" customHeight="1" x14ac:dyDescent="0.25">
      <c r="A82" s="114" t="s">
        <v>154</v>
      </c>
      <c r="B82" s="115" t="s">
        <v>155</v>
      </c>
      <c r="C82" s="21" t="str">
        <f>"-/кэ3"</f>
        <v>-/кэ3</v>
      </c>
      <c r="D82" s="5">
        <f>SUM(E82:G82)</f>
        <v>0</v>
      </c>
      <c r="E82" s="165"/>
      <c r="F82" s="155"/>
      <c r="G82" s="155">
        <f>SUM(L82,O82,R82,U82,X82,AA82)</f>
        <v>0</v>
      </c>
      <c r="H82" s="74"/>
      <c r="I82" s="166"/>
      <c r="J82" s="152"/>
      <c r="K82" s="161" t="str">
        <f t="shared" si="37"/>
        <v/>
      </c>
      <c r="L82" s="167" t="str">
        <f t="shared" si="38"/>
        <v/>
      </c>
      <c r="M82" s="152"/>
      <c r="N82" s="161" t="str">
        <f t="shared" si="39"/>
        <v/>
      </c>
      <c r="O82" s="167" t="str">
        <f>IF(M82&gt;0,M82*$AB$12,"")</f>
        <v/>
      </c>
      <c r="P82" s="152"/>
      <c r="Q82" s="161" t="str">
        <f t="shared" si="41"/>
        <v/>
      </c>
      <c r="R82" s="167" t="str">
        <f>IF(P82&gt;0,P82*$AD$12,"")</f>
        <v/>
      </c>
      <c r="S82" s="161"/>
      <c r="T82" s="161" t="str">
        <f t="shared" si="42"/>
        <v/>
      </c>
      <c r="U82" s="167" t="str">
        <f t="shared" si="43"/>
        <v/>
      </c>
      <c r="V82" s="161"/>
      <c r="W82" s="161" t="str">
        <f t="shared" si="44"/>
        <v/>
      </c>
      <c r="X82" s="167" t="str">
        <f t="shared" si="45"/>
        <v/>
      </c>
      <c r="Y82" s="161"/>
      <c r="Z82" s="161" t="str">
        <f>IF(Y82&gt;0,"/","")</f>
        <v/>
      </c>
      <c r="AA82" s="167" t="str">
        <f>IF(Y82&gt;0,Y82*$AG$12,"")</f>
        <v/>
      </c>
      <c r="AH82"/>
    </row>
    <row r="83" spans="1:34" ht="25.5" hidden="1" x14ac:dyDescent="0.25">
      <c r="A83" s="114" t="s">
        <v>156</v>
      </c>
      <c r="B83" s="115" t="s">
        <v>157</v>
      </c>
      <c r="C83" s="21" t="str">
        <f>"-/-/кэ3"</f>
        <v>-/-/кэ3</v>
      </c>
      <c r="D83" s="5">
        <f>SUM(E83:G83)</f>
        <v>0</v>
      </c>
      <c r="E83" s="165"/>
      <c r="F83" s="155"/>
      <c r="G83" s="155">
        <f>SUM(L83,O83,R83,U83,X83,AA83)</f>
        <v>0</v>
      </c>
      <c r="H83" s="74"/>
      <c r="I83" s="166"/>
      <c r="J83" s="152"/>
      <c r="K83" s="161"/>
      <c r="L83" s="167"/>
      <c r="M83" s="152"/>
      <c r="N83" s="161"/>
      <c r="O83" s="167"/>
      <c r="P83" s="152"/>
      <c r="Q83" s="161"/>
      <c r="R83" s="167"/>
      <c r="S83" s="161"/>
      <c r="T83" s="161" t="str">
        <f>IF(S83&gt;0,"/","")</f>
        <v/>
      </c>
      <c r="U83" s="167" t="str">
        <f>IF(S83&gt;0,S83*$AE$12,"")</f>
        <v/>
      </c>
      <c r="V83" s="161"/>
      <c r="W83" s="161" t="str">
        <f>IF(V83&gt;0,"/","")</f>
        <v/>
      </c>
      <c r="X83" s="167" t="str">
        <f>IF(V83&gt;0,V83*$AF$12,"")</f>
        <v/>
      </c>
      <c r="Y83" s="161"/>
      <c r="Z83" s="161" t="str">
        <f>IF(Y83&gt;0,"/","")</f>
        <v/>
      </c>
      <c r="AA83" s="167" t="str">
        <f>IF(Y83&gt;0,Y83*$AG$12,"")</f>
        <v/>
      </c>
      <c r="AH83"/>
    </row>
    <row r="84" spans="1:34" s="39" customFormat="1" hidden="1" x14ac:dyDescent="0.25">
      <c r="A84" s="114" t="s">
        <v>158</v>
      </c>
      <c r="B84" s="115" t="s">
        <v>83</v>
      </c>
      <c r="C84" s="114" t="s">
        <v>177</v>
      </c>
      <c r="D84" s="93"/>
      <c r="E84" s="74"/>
      <c r="F84" s="93"/>
      <c r="G84" s="93"/>
      <c r="H84" s="74"/>
      <c r="I84" s="89"/>
      <c r="J84" s="157"/>
      <c r="K84" s="113" t="str">
        <f t="shared" si="37"/>
        <v/>
      </c>
      <c r="L84" s="117" t="str">
        <f t="shared" si="38"/>
        <v/>
      </c>
      <c r="M84" s="157"/>
      <c r="N84" s="113" t="str">
        <f t="shared" si="39"/>
        <v/>
      </c>
      <c r="O84" s="117" t="str">
        <f>IF(M84&gt;0,M84*$AB$12,"")</f>
        <v/>
      </c>
      <c r="P84" s="157"/>
      <c r="Q84" s="113" t="str">
        <f t="shared" si="41"/>
        <v/>
      </c>
      <c r="R84" s="117" t="str">
        <f>IF(P84&gt;0,P84*$AD$12,"")</f>
        <v/>
      </c>
      <c r="S84" s="113"/>
      <c r="T84" s="113" t="str">
        <f t="shared" si="42"/>
        <v/>
      </c>
      <c r="U84" s="117" t="str">
        <f t="shared" si="43"/>
        <v/>
      </c>
      <c r="V84" s="181"/>
      <c r="W84" s="182"/>
      <c r="X84" s="117"/>
      <c r="Y84" s="113"/>
      <c r="Z84" s="113" t="str">
        <f t="shared" ref="Z84:Z94" si="63">IF(Y84&gt;0,"/","")</f>
        <v/>
      </c>
      <c r="AA84" s="117" t="str">
        <f>IF(Y84&gt;0,Y84*$AG$12,"")</f>
        <v/>
      </c>
    </row>
    <row r="85" spans="1:34" hidden="1" x14ac:dyDescent="0.25">
      <c r="A85" s="114" t="s">
        <v>159</v>
      </c>
      <c r="B85" s="115" t="s">
        <v>160</v>
      </c>
      <c r="C85" s="114"/>
      <c r="D85" s="93">
        <f>SUM(E85:G85)</f>
        <v>0</v>
      </c>
      <c r="E85" s="74"/>
      <c r="F85" s="93"/>
      <c r="G85" s="93">
        <f>SUM(H85:I85)</f>
        <v>0</v>
      </c>
      <c r="H85" s="74"/>
      <c r="I85" s="89"/>
      <c r="J85" s="157"/>
      <c r="K85" s="113" t="str">
        <f t="shared" si="37"/>
        <v/>
      </c>
      <c r="L85" s="117" t="str">
        <f t="shared" si="38"/>
        <v/>
      </c>
      <c r="M85" s="157"/>
      <c r="N85" s="113" t="str">
        <f t="shared" si="39"/>
        <v/>
      </c>
      <c r="O85" s="117" t="str">
        <f>IF(M85&gt;0,M85*$AB$12,"")</f>
        <v/>
      </c>
      <c r="P85" s="157"/>
      <c r="Q85" s="113" t="str">
        <f t="shared" si="41"/>
        <v/>
      </c>
      <c r="R85" s="117" t="str">
        <f>IF(P85&gt;0,P85*$AD$12,"")</f>
        <v/>
      </c>
      <c r="S85" s="113"/>
      <c r="T85" s="113"/>
      <c r="U85" s="117"/>
      <c r="V85" s="113"/>
      <c r="W85" s="113"/>
      <c r="X85" s="117"/>
      <c r="Y85" s="113"/>
      <c r="Z85" s="113"/>
      <c r="AA85" s="117"/>
      <c r="AH85"/>
    </row>
    <row r="86" spans="1:34" s="39" customFormat="1" ht="25.5" hidden="1" x14ac:dyDescent="0.25">
      <c r="A86" s="114" t="s">
        <v>161</v>
      </c>
      <c r="B86" s="115" t="s">
        <v>200</v>
      </c>
      <c r="C86" s="114" t="s">
        <v>177</v>
      </c>
      <c r="D86" s="93"/>
      <c r="E86" s="74"/>
      <c r="F86" s="93"/>
      <c r="G86" s="93"/>
      <c r="H86" s="74"/>
      <c r="I86" s="89"/>
      <c r="J86" s="157"/>
      <c r="K86" s="113" t="str">
        <f t="shared" si="37"/>
        <v/>
      </c>
      <c r="L86" s="117" t="str">
        <f t="shared" si="38"/>
        <v/>
      </c>
      <c r="M86" s="157"/>
      <c r="N86" s="113" t="str">
        <f t="shared" si="39"/>
        <v/>
      </c>
      <c r="O86" s="117" t="str">
        <f>IF(M86&gt;0,M86*$AB$12,"")</f>
        <v/>
      </c>
      <c r="P86" s="157"/>
      <c r="Q86" s="113" t="str">
        <f t="shared" si="41"/>
        <v/>
      </c>
      <c r="R86" s="117" t="str">
        <f>IF(P86&gt;0,P86*$AD$12,"")</f>
        <v/>
      </c>
      <c r="S86" s="113"/>
      <c r="T86" s="113"/>
      <c r="U86" s="117"/>
      <c r="V86" s="181"/>
      <c r="W86" s="182"/>
      <c r="X86" s="117"/>
      <c r="Y86" s="113"/>
      <c r="Z86" s="113"/>
      <c r="AA86" s="117"/>
    </row>
    <row r="87" spans="1:34" ht="24.75" hidden="1" customHeight="1" x14ac:dyDescent="0.25">
      <c r="A87" s="21" t="s">
        <v>162</v>
      </c>
      <c r="B87" s="19" t="s">
        <v>144</v>
      </c>
      <c r="C87" s="21"/>
      <c r="D87" s="5">
        <f>SUM(E87:G87)</f>
        <v>0</v>
      </c>
      <c r="E87" s="165"/>
      <c r="F87" s="155"/>
      <c r="G87" s="155">
        <f>SUM(L87,O87,R87,U87,X87,AA87)</f>
        <v>0</v>
      </c>
      <c r="H87" s="165"/>
      <c r="I87" s="166"/>
      <c r="J87" s="152"/>
      <c r="K87" s="161" t="str">
        <f t="shared" si="37"/>
        <v/>
      </c>
      <c r="L87" s="167" t="str">
        <f t="shared" si="38"/>
        <v/>
      </c>
      <c r="M87" s="152"/>
      <c r="N87" s="161" t="str">
        <f t="shared" si="39"/>
        <v/>
      </c>
      <c r="O87" s="167" t="str">
        <f>IF(M87&gt;0,M87*$AB$12,"")</f>
        <v/>
      </c>
      <c r="P87" s="152"/>
      <c r="Q87" s="161" t="str">
        <f t="shared" si="41"/>
        <v/>
      </c>
      <c r="R87" s="167" t="str">
        <f>IF(P87&gt;0,P87*$AD$12,"")</f>
        <v/>
      </c>
      <c r="S87" s="161"/>
      <c r="T87" s="161" t="str">
        <f t="shared" si="42"/>
        <v/>
      </c>
      <c r="U87" s="167" t="str">
        <f t="shared" si="43"/>
        <v/>
      </c>
      <c r="V87" s="161"/>
      <c r="W87" s="161" t="str">
        <f t="shared" si="44"/>
        <v/>
      </c>
      <c r="X87" s="167"/>
      <c r="Y87" s="161"/>
      <c r="Z87" s="161" t="str">
        <f t="shared" si="63"/>
        <v/>
      </c>
      <c r="AA87" s="167" t="str">
        <f>IF(Y87&gt;0,Y87*$AG$12,"")</f>
        <v/>
      </c>
      <c r="AH87"/>
    </row>
    <row r="88" spans="1:34" hidden="1" x14ac:dyDescent="0.25">
      <c r="A88" s="21"/>
      <c r="B88" s="19" t="s">
        <v>103</v>
      </c>
      <c r="C88" s="21"/>
      <c r="D88" s="5">
        <f>SUM(D28,D24,D14)</f>
        <v>4644</v>
      </c>
      <c r="E88" s="5">
        <f>SUM(E28,E24,E14)</f>
        <v>1548</v>
      </c>
      <c r="F88" s="5"/>
      <c r="G88" s="5">
        <f>SUM(G28,G24,G14)</f>
        <v>3096</v>
      </c>
      <c r="H88" s="5">
        <f>SUM(H28,H24,H14)</f>
        <v>1442</v>
      </c>
      <c r="I88" s="5">
        <f>SUM(I28,I24,I14)</f>
        <v>0</v>
      </c>
      <c r="J88" s="59"/>
      <c r="K88" s="60" t="str">
        <f t="shared" si="37"/>
        <v/>
      </c>
      <c r="L88" s="61">
        <f>SUM(L14:L87)</f>
        <v>612</v>
      </c>
      <c r="M88" s="59"/>
      <c r="N88" s="60" t="str">
        <f t="shared" si="39"/>
        <v/>
      </c>
      <c r="O88" s="61">
        <f>SUM(O14:O87)</f>
        <v>828</v>
      </c>
      <c r="P88" s="59"/>
      <c r="Q88" s="60" t="str">
        <f t="shared" si="41"/>
        <v/>
      </c>
      <c r="R88" s="61">
        <f>SUM(R14:R87)</f>
        <v>576</v>
      </c>
      <c r="S88" s="60"/>
      <c r="T88" s="60" t="str">
        <f t="shared" si="42"/>
        <v/>
      </c>
      <c r="U88" s="61">
        <f>SUM(U14:U87)</f>
        <v>864</v>
      </c>
      <c r="V88" s="60"/>
      <c r="W88" s="60" t="str">
        <f t="shared" si="44"/>
        <v/>
      </c>
      <c r="X88" s="61">
        <f>SUM(X14:X87)</f>
        <v>576</v>
      </c>
      <c r="Y88" s="60"/>
      <c r="Z88" s="60" t="str">
        <f t="shared" si="63"/>
        <v/>
      </c>
      <c r="AA88" s="61">
        <f>SUM(AA14:AA87)</f>
        <v>468</v>
      </c>
      <c r="AH88"/>
    </row>
    <row r="89" spans="1:34" hidden="1" x14ac:dyDescent="0.25">
      <c r="A89" s="21"/>
      <c r="B89" s="19" t="s">
        <v>104</v>
      </c>
      <c r="C89" s="21"/>
      <c r="D89" s="5">
        <f>SUM(O89,R89,U89,X89,AA89)</f>
        <v>828</v>
      </c>
      <c r="E89" s="165"/>
      <c r="F89" s="165"/>
      <c r="G89" s="165"/>
      <c r="H89" s="165"/>
      <c r="I89" s="166"/>
      <c r="J89" s="59"/>
      <c r="K89" s="60" t="str">
        <f t="shared" si="37"/>
        <v/>
      </c>
      <c r="L89" s="61" t="str">
        <f t="shared" si="38"/>
        <v/>
      </c>
      <c r="M89" s="59"/>
      <c r="N89" s="60" t="str">
        <f t="shared" si="39"/>
        <v/>
      </c>
      <c r="O89" s="61">
        <f>SUM(O52:O58,O61:O64,O71:O72,O76:O80,O84:O87)</f>
        <v>144</v>
      </c>
      <c r="P89" s="59"/>
      <c r="Q89" s="60" t="str">
        <f t="shared" si="41"/>
        <v/>
      </c>
      <c r="R89" s="61">
        <f>SUM(R52:R58,R61:R64,R71:R72,R76:R80,R84:R87)</f>
        <v>72</v>
      </c>
      <c r="S89" s="60"/>
      <c r="T89" s="60" t="str">
        <f t="shared" si="42"/>
        <v/>
      </c>
      <c r="U89" s="61">
        <f>SUM(U52:U58,U61:U64,U69,U70:U73,U76:U80,U84:U87)</f>
        <v>396</v>
      </c>
      <c r="V89" s="60"/>
      <c r="W89" s="60" t="str">
        <f t="shared" si="44"/>
        <v/>
      </c>
      <c r="X89" s="61">
        <f>SUM(X52:X58,X61:X64,X71:X72,X76:X80,X84:X87)</f>
        <v>180</v>
      </c>
      <c r="Y89" s="60"/>
      <c r="Z89" s="60" t="str">
        <f t="shared" si="63"/>
        <v/>
      </c>
      <c r="AA89" s="61">
        <f>SUM(AA52:AA58,AA61:AA64,AA71:AA72,AA76:AA80,AA84:AA87)</f>
        <v>36</v>
      </c>
      <c r="AH89"/>
    </row>
    <row r="90" spans="1:34" hidden="1" x14ac:dyDescent="0.25">
      <c r="A90" s="21"/>
      <c r="B90" s="19"/>
      <c r="C90" s="21"/>
      <c r="D90" s="5"/>
      <c r="E90" s="165"/>
      <c r="F90" s="165"/>
      <c r="G90" s="165"/>
      <c r="H90" s="165"/>
      <c r="I90" s="166"/>
      <c r="J90" s="59"/>
      <c r="K90" s="60" t="str">
        <f t="shared" si="37"/>
        <v/>
      </c>
      <c r="L90" s="61" t="str">
        <f t="shared" si="38"/>
        <v/>
      </c>
      <c r="M90" s="59"/>
      <c r="N90" s="60" t="str">
        <f t="shared" si="39"/>
        <v/>
      </c>
      <c r="O90" s="61">
        <f>O88-O89</f>
        <v>684</v>
      </c>
      <c r="P90" s="59"/>
      <c r="Q90" s="60" t="str">
        <f t="shared" si="41"/>
        <v/>
      </c>
      <c r="R90" s="61">
        <f>R88-R89</f>
        <v>504</v>
      </c>
      <c r="S90" s="60"/>
      <c r="T90" s="60" t="str">
        <f t="shared" si="42"/>
        <v/>
      </c>
      <c r="U90" s="61">
        <f>U88-U89</f>
        <v>468</v>
      </c>
      <c r="V90" s="60"/>
      <c r="W90" s="60" t="str">
        <f t="shared" si="44"/>
        <v/>
      </c>
      <c r="X90" s="61">
        <f>X88-X89</f>
        <v>396</v>
      </c>
      <c r="Y90" s="60"/>
      <c r="Z90" s="60" t="str">
        <f t="shared" si="63"/>
        <v/>
      </c>
      <c r="AA90" s="61">
        <f>AA88-AA89</f>
        <v>432</v>
      </c>
      <c r="AH90"/>
    </row>
    <row r="91" spans="1:34" hidden="1" x14ac:dyDescent="0.25">
      <c r="A91" s="21"/>
      <c r="B91" s="19"/>
      <c r="C91" s="21"/>
      <c r="D91" s="5"/>
      <c r="E91" s="165"/>
      <c r="F91" s="165"/>
      <c r="G91" s="165"/>
      <c r="H91" s="165"/>
      <c r="I91" s="166"/>
      <c r="J91" s="59"/>
      <c r="K91" s="60" t="str">
        <f t="shared" si="37"/>
        <v/>
      </c>
      <c r="L91" s="61" t="str">
        <f t="shared" si="38"/>
        <v/>
      </c>
      <c r="M91" s="59"/>
      <c r="N91" s="60" t="str">
        <f t="shared" si="39"/>
        <v/>
      </c>
      <c r="O91" s="61" t="str">
        <f>IF(M91&gt;0,M91*$AB$12,"")</f>
        <v/>
      </c>
      <c r="P91" s="59"/>
      <c r="Q91" s="60" t="str">
        <f t="shared" si="41"/>
        <v/>
      </c>
      <c r="R91" s="61" t="str">
        <f t="shared" ref="R91:R96" si="64">IF(P91&gt;0,P91*$AD$12,"")</f>
        <v/>
      </c>
      <c r="S91" s="60"/>
      <c r="T91" s="60" t="str">
        <f t="shared" si="42"/>
        <v/>
      </c>
      <c r="U91" s="61" t="str">
        <f t="shared" si="43"/>
        <v/>
      </c>
      <c r="V91" s="60"/>
      <c r="W91" s="60" t="str">
        <f t="shared" si="44"/>
        <v/>
      </c>
      <c r="X91" s="61" t="str">
        <f t="shared" si="45"/>
        <v/>
      </c>
      <c r="Y91" s="60"/>
      <c r="Z91" s="60" t="str">
        <f t="shared" si="63"/>
        <v/>
      </c>
      <c r="AA91" s="61" t="str">
        <f t="shared" ref="AA91:AA98" si="65">IF(Y91&gt;0,Y91*$AG$12,"")</f>
        <v/>
      </c>
      <c r="AH91"/>
    </row>
    <row r="92" spans="1:34" hidden="1" x14ac:dyDescent="0.25">
      <c r="A92" s="21"/>
      <c r="B92" s="19"/>
      <c r="C92" s="21"/>
      <c r="D92" s="5"/>
      <c r="E92" s="165"/>
      <c r="F92" s="165"/>
      <c r="G92" s="165"/>
      <c r="H92" s="165"/>
      <c r="I92" s="166"/>
      <c r="J92" s="59"/>
      <c r="K92" s="60" t="str">
        <f t="shared" si="37"/>
        <v/>
      </c>
      <c r="L92" s="61" t="str">
        <f t="shared" si="38"/>
        <v/>
      </c>
      <c r="M92" s="59"/>
      <c r="N92" s="60" t="str">
        <f t="shared" si="39"/>
        <v/>
      </c>
      <c r="O92" s="61" t="str">
        <f>IF(M92&gt;0,M92*$AB$12,"")</f>
        <v/>
      </c>
      <c r="P92" s="59"/>
      <c r="Q92" s="60" t="str">
        <f t="shared" si="41"/>
        <v/>
      </c>
      <c r="R92" s="61" t="str">
        <f t="shared" si="64"/>
        <v/>
      </c>
      <c r="S92" s="60"/>
      <c r="T92" s="60" t="str">
        <f t="shared" si="42"/>
        <v/>
      </c>
      <c r="U92" s="61" t="str">
        <f t="shared" si="43"/>
        <v/>
      </c>
      <c r="V92" s="60"/>
      <c r="W92" s="60" t="str">
        <f t="shared" si="44"/>
        <v/>
      </c>
      <c r="X92" s="61" t="str">
        <f t="shared" si="45"/>
        <v/>
      </c>
      <c r="Y92" s="60"/>
      <c r="Z92" s="60" t="str">
        <f t="shared" si="63"/>
        <v/>
      </c>
      <c r="AA92" s="61" t="str">
        <f t="shared" si="65"/>
        <v/>
      </c>
      <c r="AH92"/>
    </row>
    <row r="93" spans="1:34" hidden="1" x14ac:dyDescent="0.25">
      <c r="A93" s="21"/>
      <c r="B93" s="19"/>
      <c r="C93" s="21"/>
      <c r="D93" s="5"/>
      <c r="E93" s="165"/>
      <c r="F93" s="165"/>
      <c r="G93" s="165"/>
      <c r="H93" s="165"/>
      <c r="I93" s="166"/>
      <c r="J93" s="59">
        <f>SUM(J15:J87)</f>
        <v>36</v>
      </c>
      <c r="K93" s="60" t="str">
        <f t="shared" si="37"/>
        <v>/</v>
      </c>
      <c r="L93" s="61">
        <f t="shared" si="38"/>
        <v>612</v>
      </c>
      <c r="M93" s="59">
        <f>SUM(M15:M87)</f>
        <v>36</v>
      </c>
      <c r="N93" s="60" t="str">
        <f t="shared" si="39"/>
        <v>/</v>
      </c>
      <c r="O93" s="61">
        <f>IF(M93&gt;0,M93*$AC$12,"")</f>
        <v>684</v>
      </c>
      <c r="P93" s="59">
        <f>SUM(P15:P87)</f>
        <v>36</v>
      </c>
      <c r="Q93" s="60" t="str">
        <f t="shared" si="41"/>
        <v>/</v>
      </c>
      <c r="R93" s="61">
        <f t="shared" si="64"/>
        <v>504</v>
      </c>
      <c r="S93" s="59">
        <f>SUM(S15:S87)</f>
        <v>36</v>
      </c>
      <c r="T93" s="60" t="str">
        <f t="shared" si="42"/>
        <v>/</v>
      </c>
      <c r="U93" s="61">
        <f t="shared" si="43"/>
        <v>468</v>
      </c>
      <c r="V93" s="59">
        <f>SUM(V15:V87)</f>
        <v>36</v>
      </c>
      <c r="W93" s="60" t="str">
        <f t="shared" si="44"/>
        <v>/</v>
      </c>
      <c r="X93" s="61">
        <f t="shared" si="45"/>
        <v>396</v>
      </c>
      <c r="Y93" s="59">
        <f>SUM(Y15:Y87)</f>
        <v>36</v>
      </c>
      <c r="Z93" s="60" t="str">
        <f t="shared" si="63"/>
        <v>/</v>
      </c>
      <c r="AA93" s="61">
        <f t="shared" si="65"/>
        <v>432</v>
      </c>
      <c r="AH93"/>
    </row>
    <row r="94" spans="1:34" hidden="1" x14ac:dyDescent="0.25">
      <c r="A94" s="21"/>
      <c r="B94" s="19"/>
      <c r="C94" s="21"/>
      <c r="D94" s="5"/>
      <c r="E94" s="165"/>
      <c r="F94" s="165"/>
      <c r="G94" s="165"/>
      <c r="H94" s="165"/>
      <c r="I94" s="166"/>
      <c r="J94" s="152"/>
      <c r="K94" s="161" t="str">
        <f t="shared" si="37"/>
        <v/>
      </c>
      <c r="L94" s="167" t="str">
        <f t="shared" si="38"/>
        <v/>
      </c>
      <c r="M94" s="152"/>
      <c r="N94" s="161" t="str">
        <f t="shared" si="39"/>
        <v/>
      </c>
      <c r="O94" s="167" t="str">
        <f>IF(M94&gt;0,M94*$AB$12,"")</f>
        <v/>
      </c>
      <c r="P94" s="152"/>
      <c r="Q94" s="161" t="str">
        <f t="shared" si="41"/>
        <v/>
      </c>
      <c r="R94" s="167" t="str">
        <f t="shared" si="64"/>
        <v/>
      </c>
      <c r="S94" s="161"/>
      <c r="T94" s="161" t="str">
        <f t="shared" si="42"/>
        <v/>
      </c>
      <c r="U94" s="167" t="str">
        <f t="shared" si="43"/>
        <v/>
      </c>
      <c r="V94" s="161"/>
      <c r="W94" s="161" t="str">
        <f t="shared" si="44"/>
        <v/>
      </c>
      <c r="X94" s="167" t="str">
        <f t="shared" si="45"/>
        <v/>
      </c>
      <c r="Y94" s="161"/>
      <c r="Z94" s="161" t="str">
        <f t="shared" si="63"/>
        <v/>
      </c>
      <c r="AA94" s="167" t="str">
        <f t="shared" si="65"/>
        <v/>
      </c>
      <c r="AH94"/>
    </row>
    <row r="95" spans="1:34" ht="25.5" hidden="1" x14ac:dyDescent="0.25">
      <c r="A95" s="50" t="s">
        <v>163</v>
      </c>
      <c r="B95" s="94" t="s">
        <v>164</v>
      </c>
      <c r="C95" s="50" t="str">
        <f>"-/1дз/2э (1эм)"</f>
        <v>-/1дз/2э (1эм)</v>
      </c>
      <c r="D95" s="52">
        <f>SUM(D96:D101)</f>
        <v>0</v>
      </c>
      <c r="E95" s="52">
        <f>SUM(E96:E101)</f>
        <v>0</v>
      </c>
      <c r="F95" s="52"/>
      <c r="G95" s="52">
        <f>SUM(G96:G101)</f>
        <v>0</v>
      </c>
      <c r="H95" s="52">
        <f>SUM(H96:H101)</f>
        <v>0</v>
      </c>
      <c r="I95" s="54"/>
      <c r="J95" s="154"/>
      <c r="K95" s="56" t="str">
        <f>IF(J95&gt;0,"/","")</f>
        <v/>
      </c>
      <c r="L95" s="57" t="str">
        <f>IF(J95&gt;0,J95*$AB$12,"")</f>
        <v/>
      </c>
      <c r="M95" s="154"/>
      <c r="N95" s="56" t="str">
        <f>IF(M95&gt;0,"/","")</f>
        <v/>
      </c>
      <c r="O95" s="57" t="str">
        <f>IF(M95&gt;0,M95*$AB$12,"")</f>
        <v/>
      </c>
      <c r="P95" s="154"/>
      <c r="Q95" s="56" t="str">
        <f>IF(P95&gt;0,"/","")</f>
        <v/>
      </c>
      <c r="R95" s="57" t="str">
        <f t="shared" si="64"/>
        <v/>
      </c>
      <c r="S95" s="56"/>
      <c r="T95" s="56" t="str">
        <f>IF(S95&gt;0,"/","")</f>
        <v/>
      </c>
      <c r="U95" s="57" t="str">
        <f>IF(S95&gt;0,S95*$AE$12,"")</f>
        <v/>
      </c>
      <c r="V95" s="56"/>
      <c r="W95" s="56" t="str">
        <f>IF(V95&gt;0,"/","")</f>
        <v/>
      </c>
      <c r="X95" s="57" t="str">
        <f>IF(V95&gt;0,V95*$AF$12,"")</f>
        <v/>
      </c>
      <c r="Y95" s="56"/>
      <c r="Z95" s="56" t="s">
        <v>105</v>
      </c>
      <c r="AA95" s="57" t="str">
        <f t="shared" si="65"/>
        <v/>
      </c>
      <c r="AH95"/>
    </row>
    <row r="96" spans="1:34" ht="53.25" hidden="1" customHeight="1" x14ac:dyDescent="0.25">
      <c r="A96" s="114" t="s">
        <v>165</v>
      </c>
      <c r="B96" s="115" t="s">
        <v>166</v>
      </c>
      <c r="C96" s="21" t="str">
        <f>"-/-/кэ4"</f>
        <v>-/-/кэ4</v>
      </c>
      <c r="D96" s="5">
        <f>SUM(E96:G96)</f>
        <v>0</v>
      </c>
      <c r="E96" s="165"/>
      <c r="F96" s="155"/>
      <c r="G96" s="155">
        <f>SUM(L96,O96,R96,U96,X96,AA96)</f>
        <v>0</v>
      </c>
      <c r="H96" s="165"/>
      <c r="I96" s="166"/>
      <c r="J96" s="152"/>
      <c r="K96" s="161" t="str">
        <f>IF(J96&gt;0,"/","")</f>
        <v/>
      </c>
      <c r="L96" s="167" t="str">
        <f>IF(J96&gt;0,J96*$AB$12,"")</f>
        <v/>
      </c>
      <c r="M96" s="152"/>
      <c r="N96" s="161" t="str">
        <f>IF(M96&gt;0,"/","")</f>
        <v/>
      </c>
      <c r="O96" s="167" t="str">
        <f>IF(M96&gt;0,M96*$AB$12,"")</f>
        <v/>
      </c>
      <c r="P96" s="152"/>
      <c r="Q96" s="161" t="str">
        <f>IF(P96&gt;0,"/","")</f>
        <v/>
      </c>
      <c r="R96" s="167" t="str">
        <f t="shared" si="64"/>
        <v/>
      </c>
      <c r="S96" s="161"/>
      <c r="T96" s="161" t="str">
        <f>IF(S96&gt;0,"/","")</f>
        <v/>
      </c>
      <c r="U96" s="167" t="str">
        <f>IF(S96&gt;0,S96*$AE$12,"")</f>
        <v/>
      </c>
      <c r="V96" s="161"/>
      <c r="W96" s="161" t="str">
        <f>IF(V96&gt;0,"/","")</f>
        <v/>
      </c>
      <c r="X96" s="167" t="str">
        <f>IF(V96&gt;0,V96*$AF$12,"")</f>
        <v/>
      </c>
      <c r="Y96" s="161"/>
      <c r="Z96" s="161" t="str">
        <f>IF(Y96&gt;0,"/","")</f>
        <v/>
      </c>
      <c r="AA96" s="167" t="str">
        <f t="shared" si="65"/>
        <v/>
      </c>
      <c r="AH96"/>
    </row>
    <row r="97" spans="1:35" ht="25.5" hidden="1" x14ac:dyDescent="0.25">
      <c r="A97" s="114" t="s">
        <v>167</v>
      </c>
      <c r="B97" s="115" t="s">
        <v>168</v>
      </c>
      <c r="C97" s="21" t="str">
        <f>"-/кэ4"</f>
        <v>-/кэ4</v>
      </c>
      <c r="D97" s="5">
        <f>SUM(E97:G97)</f>
        <v>0</v>
      </c>
      <c r="E97" s="165"/>
      <c r="F97" s="155"/>
      <c r="G97" s="155">
        <f>SUM(L97,O97,R97,U97,X97,AA97)</f>
        <v>0</v>
      </c>
      <c r="H97" s="165"/>
      <c r="I97" s="166"/>
      <c r="J97" s="152"/>
      <c r="K97" s="161"/>
      <c r="L97" s="167"/>
      <c r="M97" s="152"/>
      <c r="N97" s="161"/>
      <c r="O97" s="167"/>
      <c r="P97" s="152"/>
      <c r="Q97" s="161"/>
      <c r="R97" s="167"/>
      <c r="S97" s="161"/>
      <c r="T97" s="161" t="str">
        <f>IF(S97&gt;0,"/","")</f>
        <v/>
      </c>
      <c r="U97" s="167" t="str">
        <f>IF(S97&gt;0,S97*$AE$12,"")</f>
        <v/>
      </c>
      <c r="V97" s="161"/>
      <c r="W97" s="161" t="str">
        <f>IF(V97&gt;0,"/","")</f>
        <v/>
      </c>
      <c r="X97" s="167" t="str">
        <f>IF(V97&gt;0,V97*$AF$12,"")</f>
        <v/>
      </c>
      <c r="Y97" s="161"/>
      <c r="Z97" s="161" t="str">
        <f>IF(Y97&gt;0,"/","")</f>
        <v/>
      </c>
      <c r="AA97" s="167" t="str">
        <f t="shared" si="65"/>
        <v/>
      </c>
      <c r="AH97"/>
    </row>
    <row r="98" spans="1:35" hidden="1" x14ac:dyDescent="0.25">
      <c r="A98" s="114" t="s">
        <v>169</v>
      </c>
      <c r="B98" s="115" t="s">
        <v>83</v>
      </c>
      <c r="C98" s="114" t="s">
        <v>177</v>
      </c>
      <c r="D98" s="119"/>
      <c r="E98" s="108"/>
      <c r="F98" s="137"/>
      <c r="G98" s="75"/>
      <c r="H98" s="108"/>
      <c r="I98" s="109"/>
      <c r="J98" s="110"/>
      <c r="K98" s="111" t="str">
        <f>IF(J98&gt;0,"/","")</f>
        <v/>
      </c>
      <c r="L98" s="112" t="str">
        <f>IF(J98&gt;0,J98*$AB$12,"")</f>
        <v/>
      </c>
      <c r="M98" s="110"/>
      <c r="N98" s="111" t="str">
        <f>IF(M98&gt;0,"/","")</f>
        <v/>
      </c>
      <c r="O98" s="112" t="str">
        <f>IF(M98&gt;0,M98*$AB$12,"")</f>
        <v/>
      </c>
      <c r="P98" s="110"/>
      <c r="Q98" s="111" t="str">
        <f>IF(P98&gt;0,"/","")</f>
        <v/>
      </c>
      <c r="R98" s="112" t="str">
        <f>IF(P98&gt;0,P98*$AD$12,"")</f>
        <v/>
      </c>
      <c r="S98" s="111"/>
      <c r="T98" s="111" t="str">
        <f>IF(S98&gt;0,"/","")</f>
        <v/>
      </c>
      <c r="U98" s="112" t="str">
        <f>IF(S98&gt;0,S98*$AE$12,"")</f>
        <v/>
      </c>
      <c r="V98" s="181"/>
      <c r="W98" s="182"/>
      <c r="X98" s="117"/>
      <c r="Y98" s="111"/>
      <c r="Z98" s="111" t="str">
        <f>IF(Y98&gt;0,"/","")</f>
        <v/>
      </c>
      <c r="AA98" s="112" t="str">
        <f t="shared" si="65"/>
        <v/>
      </c>
      <c r="AH98"/>
    </row>
    <row r="99" spans="1:35" hidden="1" x14ac:dyDescent="0.25">
      <c r="A99" s="21" t="s">
        <v>170</v>
      </c>
      <c r="B99" s="19" t="s">
        <v>160</v>
      </c>
      <c r="C99" s="21"/>
      <c r="D99" s="5">
        <f>SUM(E99:G99)</f>
        <v>0</v>
      </c>
      <c r="E99" s="165"/>
      <c r="F99" s="155"/>
      <c r="G99" s="155">
        <f>SUM(L99,O99,R99,U99,X99,AA99)</f>
        <v>0</v>
      </c>
      <c r="H99" s="165"/>
      <c r="I99" s="166"/>
      <c r="J99" s="152"/>
      <c r="K99" s="161" t="str">
        <f>IF(J99&gt;0,"/","")</f>
        <v/>
      </c>
      <c r="L99" s="167" t="str">
        <f>IF(J99&gt;0,J99*$AB$12,"")</f>
        <v/>
      </c>
      <c r="M99" s="152"/>
      <c r="N99" s="161" t="str">
        <f>IF(M99&gt;0,"/","")</f>
        <v/>
      </c>
      <c r="O99" s="167" t="str">
        <f>IF(M99&gt;0,M99*$AB$12,"")</f>
        <v/>
      </c>
      <c r="P99" s="152"/>
      <c r="Q99" s="161" t="str">
        <f>IF(P99&gt;0,"/","")</f>
        <v/>
      </c>
      <c r="R99" s="167" t="str">
        <f>IF(P99&gt;0,P99*$AD$12,"")</f>
        <v/>
      </c>
      <c r="S99" s="161"/>
      <c r="T99" s="161"/>
      <c r="U99" s="167"/>
      <c r="V99" s="161"/>
      <c r="W99" s="161"/>
      <c r="X99" s="167"/>
      <c r="Y99" s="161"/>
      <c r="Z99" s="161"/>
      <c r="AA99" s="167"/>
      <c r="AH99"/>
    </row>
    <row r="100" spans="1:35" ht="25.5" hidden="1" x14ac:dyDescent="0.25">
      <c r="A100" s="114" t="s">
        <v>171</v>
      </c>
      <c r="B100" s="115" t="s">
        <v>200</v>
      </c>
      <c r="C100" s="114" t="s">
        <v>177</v>
      </c>
      <c r="D100" s="119"/>
      <c r="E100" s="108"/>
      <c r="F100" s="137"/>
      <c r="G100" s="75"/>
      <c r="H100" s="108"/>
      <c r="I100" s="109"/>
      <c r="J100" s="110"/>
      <c r="K100" s="111" t="str">
        <f>IF(J100&gt;0,"/","")</f>
        <v/>
      </c>
      <c r="L100" s="112" t="str">
        <f>IF(J100&gt;0,J100*$AB$12,"")</f>
        <v/>
      </c>
      <c r="M100" s="110"/>
      <c r="N100" s="111" t="str">
        <f>IF(M100&gt;0,"/","")</f>
        <v/>
      </c>
      <c r="O100" s="112" t="str">
        <f>IF(M100&gt;0,M100*$AB$12,"")</f>
        <v/>
      </c>
      <c r="P100" s="110"/>
      <c r="Q100" s="111" t="str">
        <f>IF(P100&gt;0,"/","")</f>
        <v/>
      </c>
      <c r="R100" s="112" t="str">
        <f>IF(P100&gt;0,P100*$AD$12,"")</f>
        <v/>
      </c>
      <c r="S100" s="111"/>
      <c r="T100" s="111"/>
      <c r="U100" s="112"/>
      <c r="V100" s="181"/>
      <c r="W100" s="182"/>
      <c r="X100" s="117"/>
      <c r="Y100" s="111"/>
      <c r="Z100" s="111"/>
      <c r="AA100" s="112"/>
      <c r="AH100"/>
    </row>
    <row r="101" spans="1:35" hidden="1" x14ac:dyDescent="0.25">
      <c r="A101" s="21" t="s">
        <v>172</v>
      </c>
      <c r="B101" s="19" t="s">
        <v>144</v>
      </c>
      <c r="C101" s="21"/>
      <c r="D101" s="5">
        <f>SUM(E101:G101)</f>
        <v>0</v>
      </c>
      <c r="E101" s="165"/>
      <c r="F101" s="155"/>
      <c r="G101" s="155">
        <f>SUM(L101,O101,R101,U101,X101,AA101)</f>
        <v>0</v>
      </c>
      <c r="H101" s="165"/>
      <c r="I101" s="166"/>
      <c r="J101" s="152"/>
      <c r="K101" s="161" t="str">
        <f>IF(J101&gt;0,"/","")</f>
        <v/>
      </c>
      <c r="L101" s="167" t="str">
        <f>IF(J101&gt;0,J101*$AB$12,"")</f>
        <v/>
      </c>
      <c r="M101" s="152"/>
      <c r="N101" s="161" t="str">
        <f>IF(M101&gt;0,"/","")</f>
        <v/>
      </c>
      <c r="O101" s="167" t="str">
        <f>IF(M101&gt;0,M101*$AB$12,"")</f>
        <v/>
      </c>
      <c r="P101" s="152"/>
      <c r="Q101" s="161" t="str">
        <f>IF(P101&gt;0,"/","")</f>
        <v/>
      </c>
      <c r="R101" s="167" t="str">
        <f>IF(P101&gt;0,P101*$AD$12,"")</f>
        <v/>
      </c>
      <c r="S101" s="161"/>
      <c r="T101" s="161" t="str">
        <f>IF(S101&gt;0,"/","")</f>
        <v/>
      </c>
      <c r="U101" s="167" t="str">
        <f>IF(S101&gt;0,S101*$AE$12,"")</f>
        <v/>
      </c>
      <c r="V101" s="161"/>
      <c r="W101" s="161" t="str">
        <f>IF(V101&gt;0,"/","")</f>
        <v/>
      </c>
      <c r="X101" s="167"/>
      <c r="Y101" s="161"/>
      <c r="Z101" s="161" t="str">
        <f>IF(Y101&gt;0,"/","")</f>
        <v/>
      </c>
      <c r="AA101" s="167" t="str">
        <f>IF(Y101&gt;0,Y101*$AG$12,"")</f>
        <v/>
      </c>
      <c r="AH101"/>
    </row>
    <row r="102" spans="1:35" ht="24.75" hidden="1" customHeight="1" x14ac:dyDescent="0.25">
      <c r="A102" s="21"/>
      <c r="B102" s="19"/>
      <c r="C102" s="21"/>
      <c r="D102" s="5"/>
      <c r="E102" s="165"/>
      <c r="F102" s="155"/>
      <c r="G102" s="155"/>
      <c r="H102" s="165"/>
      <c r="I102" s="166"/>
      <c r="J102" s="152"/>
      <c r="K102" s="161"/>
      <c r="L102" s="167"/>
      <c r="M102" s="152"/>
      <c r="N102" s="161"/>
      <c r="O102" s="167"/>
      <c r="P102" s="152"/>
      <c r="Q102" s="161"/>
      <c r="R102" s="167"/>
      <c r="S102" s="161"/>
      <c r="T102" s="161"/>
      <c r="U102" s="167"/>
      <c r="V102" s="161"/>
      <c r="W102" s="161"/>
      <c r="X102" s="167"/>
      <c r="Y102" s="161"/>
      <c r="Z102" s="161"/>
      <c r="AA102" s="167"/>
    </row>
    <row r="103" spans="1:35" ht="15" hidden="1" customHeight="1" x14ac:dyDescent="0.25">
      <c r="A103" s="21"/>
      <c r="B103" s="19" t="s">
        <v>103</v>
      </c>
      <c r="C103" s="21"/>
      <c r="D103" s="5">
        <f>SUM(D28,D24,D14)</f>
        <v>4644</v>
      </c>
      <c r="E103" s="5">
        <f>SUM(E28,E24,E14)</f>
        <v>1548</v>
      </c>
      <c r="F103" s="5"/>
      <c r="G103" s="5">
        <f>SUM(G28,G24,G14)</f>
        <v>3096</v>
      </c>
      <c r="H103" s="5">
        <f>SUM(H28,H24,H14)</f>
        <v>1442</v>
      </c>
      <c r="I103" s="5">
        <f>SUM(I28,I24,I14)</f>
        <v>0</v>
      </c>
      <c r="J103" s="59"/>
      <c r="K103" s="60" t="str">
        <f t="shared" si="37"/>
        <v/>
      </c>
      <c r="L103" s="61">
        <f>SUM(L15:L23,L25:L27,L30:L39,L42:L50,L60,L68:L69,L75,L82:L83)</f>
        <v>612</v>
      </c>
      <c r="M103" s="59"/>
      <c r="N103" s="60" t="str">
        <f t="shared" si="39"/>
        <v/>
      </c>
      <c r="O103" s="61">
        <f>SUM(O15:O23,O25:O27,O30:O39,O42:O50,O60,O68:O69,O75,O82:O83)</f>
        <v>684</v>
      </c>
      <c r="P103" s="59"/>
      <c r="Q103" s="60" t="str">
        <f t="shared" si="41"/>
        <v/>
      </c>
      <c r="R103" s="61">
        <f>SUM(R15:R23,R25:R27,R30:R39,R42:R50,R60,R68:R69,R75,R82:R83)</f>
        <v>504</v>
      </c>
      <c r="S103" s="60"/>
      <c r="T103" s="60" t="str">
        <f t="shared" si="42"/>
        <v/>
      </c>
      <c r="U103" s="61">
        <f>SUM(U15:U23,U25:U27,U30:U39,U42:U51,U60,U68:U69,U75,U82:U83)</f>
        <v>468</v>
      </c>
      <c r="V103" s="60"/>
      <c r="W103" s="60" t="str">
        <f t="shared" si="44"/>
        <v/>
      </c>
      <c r="X103" s="61">
        <f>SUM(X15:X23,X25:X27,X30:X39,X42:X51,X60,X68:X69,X75,X82:X83)</f>
        <v>396</v>
      </c>
      <c r="Y103" s="60"/>
      <c r="Z103" s="60" t="str">
        <f t="shared" si="46"/>
        <v/>
      </c>
      <c r="AA103" s="61">
        <f>SUM(AA15:AA23,AA25:AA27,AA30:AA39,AA42:AA50,AA60,AA68:AA69,AA75,AA82:AA83)</f>
        <v>432</v>
      </c>
    </row>
    <row r="104" spans="1:35" ht="15" hidden="1" customHeight="1" x14ac:dyDescent="0.25">
      <c r="A104" s="21"/>
      <c r="B104" s="19" t="s">
        <v>104</v>
      </c>
      <c r="C104" s="21"/>
      <c r="D104" s="5">
        <f>SUM(O104,R104,U104,X104,AA104)</f>
        <v>786</v>
      </c>
      <c r="E104" s="165"/>
      <c r="F104" s="165"/>
      <c r="G104" s="165"/>
      <c r="H104" s="165"/>
      <c r="I104" s="166"/>
      <c r="J104" s="59"/>
      <c r="K104" s="60" t="str">
        <f t="shared" si="37"/>
        <v/>
      </c>
      <c r="L104" s="61" t="str">
        <f t="shared" si="38"/>
        <v/>
      </c>
      <c r="M104" s="59"/>
      <c r="N104" s="60" t="str">
        <f t="shared" si="39"/>
        <v/>
      </c>
      <c r="O104" s="61">
        <f>SUM(O52:O58,O61:O66,O71:O73,O76:O80,O100:O102)</f>
        <v>144</v>
      </c>
      <c r="P104" s="59"/>
      <c r="Q104" s="60" t="str">
        <f t="shared" si="41"/>
        <v/>
      </c>
      <c r="R104" s="61">
        <f>SUM(R52:R58,R61:R66,R71:R73,R76:R80,R100:R102)</f>
        <v>72</v>
      </c>
      <c r="S104" s="60"/>
      <c r="T104" s="60" t="str">
        <f t="shared" si="42"/>
        <v/>
      </c>
      <c r="U104" s="61">
        <f>SUM(U52:U58,U61:U66,U71:U73,U76:U80,U100:U102)</f>
        <v>354</v>
      </c>
      <c r="V104" s="60"/>
      <c r="W104" s="60" t="str">
        <f t="shared" si="44"/>
        <v/>
      </c>
      <c r="X104" s="61">
        <f>SUM(X52:X58,X61:X66,X71:X73,X76:X80,X85,X87)</f>
        <v>180</v>
      </c>
      <c r="Y104" s="60"/>
      <c r="Z104" s="60" t="str">
        <f t="shared" si="46"/>
        <v/>
      </c>
      <c r="AA104" s="61">
        <f>SUM(AA52:AA58,AA61:AA66,AA71:AA73,AA76:AA80,AA100:AA102)</f>
        <v>36</v>
      </c>
      <c r="AI104" s="61">
        <f>SUM(AI16:AI24,AI26:AI28,AI31:AI40,AI43:AI52,AI61,AI69:AI70,AI76,AI83:AI84)</f>
        <v>861</v>
      </c>
    </row>
    <row r="105" spans="1:35" ht="15" hidden="1" customHeight="1" x14ac:dyDescent="0.25">
      <c r="A105" s="21"/>
      <c r="B105" s="19"/>
      <c r="C105" s="21"/>
      <c r="D105" s="5"/>
      <c r="E105" s="165"/>
      <c r="F105" s="165"/>
      <c r="G105" s="165"/>
      <c r="H105" s="165"/>
      <c r="I105" s="166"/>
      <c r="J105" s="59"/>
      <c r="K105" s="60" t="str">
        <f t="shared" si="37"/>
        <v/>
      </c>
      <c r="L105" s="61" t="str">
        <f t="shared" si="38"/>
        <v/>
      </c>
      <c r="M105" s="59"/>
      <c r="N105" s="60" t="str">
        <f t="shared" si="39"/>
        <v/>
      </c>
      <c r="O105" s="61">
        <f>O103</f>
        <v>684</v>
      </c>
      <c r="P105" s="59"/>
      <c r="Q105" s="60" t="str">
        <f t="shared" si="41"/>
        <v/>
      </c>
      <c r="R105" s="61">
        <f>R103</f>
        <v>504</v>
      </c>
      <c r="S105" s="60"/>
      <c r="T105" s="60" t="str">
        <f t="shared" si="42"/>
        <v/>
      </c>
      <c r="U105" s="61">
        <f>U103</f>
        <v>468</v>
      </c>
      <c r="V105" s="60"/>
      <c r="W105" s="60" t="str">
        <f t="shared" si="44"/>
        <v/>
      </c>
      <c r="X105" s="61">
        <f>X103</f>
        <v>396</v>
      </c>
      <c r="Y105" s="60"/>
      <c r="Z105" s="60" t="str">
        <f t="shared" si="46"/>
        <v/>
      </c>
      <c r="AA105" s="61">
        <f>AA103</f>
        <v>432</v>
      </c>
    </row>
    <row r="106" spans="1:35" ht="15" hidden="1" customHeight="1" x14ac:dyDescent="0.25">
      <c r="A106" s="21"/>
      <c r="B106" s="19"/>
      <c r="C106" s="21"/>
      <c r="D106" s="5"/>
      <c r="E106" s="165"/>
      <c r="F106" s="165"/>
      <c r="G106" s="165"/>
      <c r="H106" s="165"/>
      <c r="I106" s="166"/>
      <c r="J106" s="59"/>
      <c r="K106" s="60" t="str">
        <f t="shared" si="37"/>
        <v/>
      </c>
      <c r="L106" s="61" t="str">
        <f t="shared" si="38"/>
        <v/>
      </c>
      <c r="M106" s="59"/>
      <c r="N106" s="60" t="str">
        <f t="shared" si="39"/>
        <v/>
      </c>
      <c r="O106" s="61" t="str">
        <f>IF(M106&gt;0,M106*$AB$12,"")</f>
        <v/>
      </c>
      <c r="P106" s="59"/>
      <c r="Q106" s="60" t="str">
        <f t="shared" si="41"/>
        <v/>
      </c>
      <c r="R106" s="61" t="str">
        <f>IF(P106&gt;0,P106*$AD$12,"")</f>
        <v/>
      </c>
      <c r="S106" s="60"/>
      <c r="T106" s="60" t="str">
        <f t="shared" si="42"/>
        <v/>
      </c>
      <c r="U106" s="61" t="str">
        <f t="shared" si="43"/>
        <v/>
      </c>
      <c r="V106" s="60"/>
      <c r="W106" s="60" t="str">
        <f t="shared" si="44"/>
        <v/>
      </c>
      <c r="X106" s="61" t="str">
        <f t="shared" si="45"/>
        <v/>
      </c>
      <c r="Y106" s="60"/>
      <c r="Z106" s="60" t="str">
        <f t="shared" si="46"/>
        <v/>
      </c>
      <c r="AA106" s="61" t="str">
        <f>IF(Y106&gt;0,Y106*$AG$12,"")</f>
        <v/>
      </c>
    </row>
    <row r="107" spans="1:35" ht="15" hidden="1" customHeight="1" x14ac:dyDescent="0.25">
      <c r="A107" s="21"/>
      <c r="B107" s="19"/>
      <c r="C107" s="21"/>
      <c r="D107" s="5"/>
      <c r="E107" s="165"/>
      <c r="F107" s="165"/>
      <c r="G107" s="165"/>
      <c r="H107" s="165"/>
      <c r="I107" s="166"/>
      <c r="J107" s="59"/>
      <c r="K107" s="60" t="str">
        <f t="shared" si="37"/>
        <v/>
      </c>
      <c r="L107" s="61" t="str">
        <f t="shared" si="38"/>
        <v/>
      </c>
      <c r="M107" s="59"/>
      <c r="N107" s="60" t="str">
        <f t="shared" si="39"/>
        <v/>
      </c>
      <c r="O107" s="61" t="str">
        <f>IF(M107&gt;0,M107*$AB$12,"")</f>
        <v/>
      </c>
      <c r="P107" s="59"/>
      <c r="Q107" s="60" t="str">
        <f t="shared" si="41"/>
        <v/>
      </c>
      <c r="R107" s="61" t="str">
        <f>IF(P107&gt;0,P107*$AD$12,"")</f>
        <v/>
      </c>
      <c r="S107" s="60"/>
      <c r="T107" s="60" t="str">
        <f t="shared" si="42"/>
        <v/>
      </c>
      <c r="U107" s="61" t="str">
        <f t="shared" si="43"/>
        <v/>
      </c>
      <c r="V107" s="60"/>
      <c r="W107" s="60" t="str">
        <f t="shared" si="44"/>
        <v/>
      </c>
      <c r="X107" s="61" t="str">
        <f t="shared" si="45"/>
        <v/>
      </c>
      <c r="Y107" s="60"/>
      <c r="Z107" s="60" t="str">
        <f t="shared" si="46"/>
        <v/>
      </c>
      <c r="AA107" s="61" t="str">
        <f>IF(Y107&gt;0,Y107*$AG$12,"")</f>
        <v/>
      </c>
    </row>
    <row r="108" spans="1:35" ht="15" hidden="1" customHeight="1" x14ac:dyDescent="0.25">
      <c r="A108" s="21"/>
      <c r="B108" s="19"/>
      <c r="C108" s="21"/>
      <c r="D108" s="5"/>
      <c r="E108" s="165"/>
      <c r="F108" s="165"/>
      <c r="G108" s="165"/>
      <c r="H108" s="165"/>
      <c r="I108" s="166"/>
      <c r="J108" s="59">
        <f>SUM(J15:J102)</f>
        <v>72</v>
      </c>
      <c r="K108" s="60" t="str">
        <f t="shared" si="37"/>
        <v>/</v>
      </c>
      <c r="L108" s="95">
        <f t="shared" si="38"/>
        <v>1224</v>
      </c>
      <c r="M108" s="59">
        <f>SUM(M15:M102)</f>
        <v>72</v>
      </c>
      <c r="N108" s="60" t="str">
        <f t="shared" si="39"/>
        <v>/</v>
      </c>
      <c r="O108" s="95">
        <f>IF(M108&gt;0,M108*$AC$12,"")</f>
        <v>1368</v>
      </c>
      <c r="P108" s="59">
        <f>SUM(P15:P102)</f>
        <v>72</v>
      </c>
      <c r="Q108" s="60" t="str">
        <f t="shared" si="41"/>
        <v>/</v>
      </c>
      <c r="R108" s="95">
        <f>IF(P108&gt;0,P108*$AD$12,"")</f>
        <v>1008</v>
      </c>
      <c r="S108" s="59">
        <f>SUM(S15:S102)</f>
        <v>72</v>
      </c>
      <c r="T108" s="60" t="str">
        <f t="shared" si="42"/>
        <v>/</v>
      </c>
      <c r="U108" s="61">
        <f t="shared" si="43"/>
        <v>936</v>
      </c>
      <c r="V108" s="59">
        <f>SUM(V15:V102)</f>
        <v>72</v>
      </c>
      <c r="W108" s="60" t="str">
        <f t="shared" si="44"/>
        <v>/</v>
      </c>
      <c r="X108" s="61">
        <f t="shared" si="45"/>
        <v>792</v>
      </c>
      <c r="Y108" s="59">
        <f>SUM(Y15:Y102)</f>
        <v>72</v>
      </c>
      <c r="Z108" s="60" t="str">
        <f t="shared" si="46"/>
        <v>/</v>
      </c>
      <c r="AA108" s="61">
        <f>IF(Y108&gt;0,Y108*$AG$12,"")</f>
        <v>864</v>
      </c>
    </row>
    <row r="109" spans="1:35" ht="15" hidden="1" customHeight="1" x14ac:dyDescent="0.25">
      <c r="A109" s="21"/>
      <c r="B109" s="19"/>
      <c r="C109" s="21"/>
      <c r="D109" s="5"/>
      <c r="E109" s="165"/>
      <c r="F109" s="165"/>
      <c r="G109" s="165"/>
      <c r="H109" s="165"/>
      <c r="I109" s="166"/>
      <c r="J109" s="152"/>
      <c r="K109" s="161" t="str">
        <f t="shared" si="37"/>
        <v/>
      </c>
      <c r="L109" s="167" t="str">
        <f t="shared" si="38"/>
        <v/>
      </c>
      <c r="M109" s="152"/>
      <c r="N109" s="161" t="str">
        <f t="shared" si="39"/>
        <v/>
      </c>
      <c r="O109" s="167" t="str">
        <f>IF(M109&gt;0,M109*$AB$12,"")</f>
        <v/>
      </c>
      <c r="P109" s="152"/>
      <c r="Q109" s="161" t="str">
        <f t="shared" si="41"/>
        <v/>
      </c>
      <c r="R109" s="167" t="str">
        <f>IF(P109&gt;0,P109*$AD$12,"")</f>
        <v/>
      </c>
      <c r="S109" s="161"/>
      <c r="T109" s="161" t="str">
        <f t="shared" si="42"/>
        <v/>
      </c>
      <c r="U109" s="167" t="str">
        <f t="shared" si="43"/>
        <v/>
      </c>
      <c r="V109" s="161"/>
      <c r="W109" s="161" t="str">
        <f t="shared" si="44"/>
        <v/>
      </c>
      <c r="X109" s="167" t="str">
        <f t="shared" si="45"/>
        <v/>
      </c>
      <c r="Y109" s="161"/>
      <c r="Z109" s="161" t="str">
        <f t="shared" si="46"/>
        <v/>
      </c>
      <c r="AA109" s="167" t="str">
        <f>IF(Y109&gt;0,Y109*$AG$12,"")</f>
        <v/>
      </c>
    </row>
    <row r="110" spans="1:35" x14ac:dyDescent="0.25">
      <c r="A110" s="21"/>
      <c r="B110" s="19"/>
      <c r="C110" s="21"/>
      <c r="D110" s="5"/>
      <c r="E110" s="165"/>
      <c r="F110" s="155"/>
      <c r="G110" s="155"/>
      <c r="H110" s="165"/>
      <c r="I110" s="166"/>
      <c r="J110" s="152"/>
      <c r="K110" s="161"/>
      <c r="L110" s="167"/>
      <c r="M110" s="152"/>
      <c r="N110" s="161"/>
      <c r="O110" s="167"/>
      <c r="P110" s="152"/>
      <c r="Q110" s="161"/>
      <c r="R110" s="167"/>
      <c r="S110" s="161"/>
      <c r="T110" s="161"/>
      <c r="U110" s="167"/>
      <c r="V110" s="161"/>
      <c r="W110" s="161"/>
      <c r="X110" s="167"/>
      <c r="Y110" s="161"/>
      <c r="Z110" s="161"/>
      <c r="AA110" s="167"/>
    </row>
    <row r="111" spans="1:35" x14ac:dyDescent="0.25">
      <c r="A111" s="21"/>
      <c r="B111" s="68" t="s">
        <v>178</v>
      </c>
      <c r="C111" s="38"/>
      <c r="D111" s="5">
        <f>D103</f>
        <v>4644</v>
      </c>
      <c r="E111" s="5">
        <f>E103</f>
        <v>1548</v>
      </c>
      <c r="F111" s="5">
        <v>6</v>
      </c>
      <c r="G111" s="5">
        <f>G103</f>
        <v>3096</v>
      </c>
      <c r="H111" s="5">
        <f>H103</f>
        <v>1442</v>
      </c>
      <c r="I111" s="5"/>
      <c r="J111" s="183">
        <f>L103</f>
        <v>612</v>
      </c>
      <c r="K111" s="184"/>
      <c r="L111" s="185"/>
      <c r="M111" s="183">
        <f>O105</f>
        <v>684</v>
      </c>
      <c r="N111" s="184"/>
      <c r="O111" s="185"/>
      <c r="P111" s="183">
        <f>R105</f>
        <v>504</v>
      </c>
      <c r="Q111" s="184"/>
      <c r="R111" s="185"/>
      <c r="S111" s="183">
        <f>U105</f>
        <v>468</v>
      </c>
      <c r="T111" s="184"/>
      <c r="U111" s="185"/>
      <c r="V111" s="183">
        <f>X105</f>
        <v>396</v>
      </c>
      <c r="W111" s="184"/>
      <c r="X111" s="185"/>
      <c r="Y111" s="183">
        <f>AA105</f>
        <v>432</v>
      </c>
      <c r="Z111" s="184"/>
      <c r="AA111" s="185"/>
    </row>
    <row r="112" spans="1:35" x14ac:dyDescent="0.25">
      <c r="A112" s="21"/>
      <c r="B112" s="68" t="s">
        <v>179</v>
      </c>
      <c r="C112" s="38" t="s">
        <v>181</v>
      </c>
      <c r="D112" s="5"/>
      <c r="E112" s="5"/>
      <c r="F112" s="168"/>
      <c r="G112" s="168"/>
      <c r="H112" s="5"/>
      <c r="I112" s="152"/>
      <c r="J112" s="151"/>
      <c r="K112" s="152"/>
      <c r="L112" s="153"/>
      <c r="M112" s="151"/>
      <c r="N112" s="152"/>
      <c r="O112" s="153"/>
      <c r="P112" s="151"/>
      <c r="Q112" s="152"/>
      <c r="R112" s="153"/>
      <c r="S112" s="151"/>
      <c r="T112" s="152"/>
      <c r="U112" s="153"/>
      <c r="V112" s="151"/>
      <c r="W112" s="152"/>
      <c r="X112" s="153"/>
      <c r="Y112" s="151"/>
      <c r="Z112" s="152"/>
      <c r="AA112" s="153"/>
    </row>
    <row r="113" spans="1:39" ht="25.5" x14ac:dyDescent="0.25">
      <c r="A113" s="21"/>
      <c r="B113" s="68" t="s">
        <v>180</v>
      </c>
      <c r="C113" s="38" t="s">
        <v>182</v>
      </c>
      <c r="D113" s="5"/>
      <c r="E113" s="165"/>
      <c r="F113" s="155"/>
      <c r="G113" s="155"/>
      <c r="H113" s="165"/>
      <c r="I113" s="166"/>
      <c r="J113" s="234">
        <f>SUM(L117:L118)</f>
        <v>0</v>
      </c>
      <c r="K113" s="235"/>
      <c r="L113" s="71" t="s">
        <v>31</v>
      </c>
      <c r="M113" s="234">
        <f>SUM(O117:O118)</f>
        <v>4</v>
      </c>
      <c r="N113" s="235"/>
      <c r="O113" s="71" t="s">
        <v>31</v>
      </c>
      <c r="P113" s="234">
        <f>SUM(R117:R118)</f>
        <v>2</v>
      </c>
      <c r="Q113" s="235"/>
      <c r="R113" s="71" t="s">
        <v>31</v>
      </c>
      <c r="S113" s="234">
        <f>SUM(U117:U118)</f>
        <v>11</v>
      </c>
      <c r="T113" s="235"/>
      <c r="U113" s="71" t="s">
        <v>31</v>
      </c>
      <c r="V113" s="234">
        <f>SUM(X117:X118)</f>
        <v>5</v>
      </c>
      <c r="W113" s="235"/>
      <c r="X113" s="71" t="s">
        <v>31</v>
      </c>
      <c r="Y113" s="234">
        <f>SUM(AA117,Y118)</f>
        <v>1</v>
      </c>
      <c r="Z113" s="235"/>
      <c r="AA113" s="71" t="s">
        <v>31</v>
      </c>
      <c r="AI113" s="86"/>
      <c r="AJ113" s="86"/>
      <c r="AK113" s="86"/>
      <c r="AL113" s="86"/>
      <c r="AM113" s="86"/>
    </row>
    <row r="114" spans="1:39" x14ac:dyDescent="0.25">
      <c r="A114" s="21" t="s">
        <v>122</v>
      </c>
      <c r="B114" s="19" t="s">
        <v>199</v>
      </c>
      <c r="C114" s="38" t="s">
        <v>176</v>
      </c>
      <c r="D114" s="5"/>
      <c r="E114" s="165"/>
      <c r="F114" s="155"/>
      <c r="G114" s="155"/>
      <c r="H114" s="165"/>
      <c r="I114" s="166"/>
      <c r="J114" s="152"/>
      <c r="K114" s="161"/>
      <c r="L114" s="167"/>
      <c r="M114" s="152"/>
      <c r="N114" s="161"/>
      <c r="O114" s="167"/>
      <c r="P114" s="152"/>
      <c r="Q114" s="161"/>
      <c r="R114" s="167"/>
      <c r="S114" s="161"/>
      <c r="T114" s="161"/>
      <c r="U114" s="167"/>
      <c r="V114" s="161"/>
      <c r="W114" s="161"/>
      <c r="X114" s="167"/>
      <c r="Y114" s="234">
        <v>4</v>
      </c>
      <c r="Z114" s="235"/>
      <c r="AA114" s="71" t="s">
        <v>31</v>
      </c>
    </row>
    <row r="115" spans="1:39" ht="25.5" x14ac:dyDescent="0.25">
      <c r="A115" s="21" t="s">
        <v>197</v>
      </c>
      <c r="B115" s="19" t="s">
        <v>123</v>
      </c>
      <c r="C115" s="38" t="s">
        <v>196</v>
      </c>
      <c r="D115" s="5"/>
      <c r="E115" s="165"/>
      <c r="F115" s="155"/>
      <c r="G115" s="155"/>
      <c r="H115" s="165"/>
      <c r="I115" s="166"/>
      <c r="J115" s="152"/>
      <c r="K115" s="161"/>
      <c r="L115" s="167"/>
      <c r="M115" s="152"/>
      <c r="N115" s="161"/>
      <c r="O115" s="167"/>
      <c r="P115" s="152"/>
      <c r="Q115" s="161"/>
      <c r="R115" s="167"/>
      <c r="S115" s="161"/>
      <c r="T115" s="161"/>
      <c r="U115" s="167"/>
      <c r="V115" s="161"/>
      <c r="W115" s="161"/>
      <c r="X115" s="167"/>
      <c r="Y115" s="161"/>
      <c r="Z115" s="161"/>
      <c r="AA115" s="167"/>
    </row>
    <row r="116" spans="1:39" ht="15" customHeight="1" x14ac:dyDescent="0.25">
      <c r="A116" s="194" t="s">
        <v>211</v>
      </c>
      <c r="B116" s="195"/>
      <c r="C116" s="195"/>
      <c r="D116" s="195"/>
      <c r="E116" s="196"/>
      <c r="F116" s="172"/>
      <c r="G116" s="200" t="s">
        <v>126</v>
      </c>
      <c r="H116" s="184"/>
      <c r="I116" s="185"/>
      <c r="J116" s="69"/>
      <c r="K116" s="70"/>
      <c r="L116" s="71">
        <f>COUNT(L15:L23,L25:L27,L30:L39,L42:L50,#REF!,L60,L68:L69,L75,#REF!)</f>
        <v>14</v>
      </c>
      <c r="M116" s="69"/>
      <c r="N116" s="70"/>
      <c r="O116" s="71">
        <f>COUNT(O15:O23,O25:O27,O30:O39,O42:O50,#REF!,O60,O68:O69,O75,#REF!)</f>
        <v>16</v>
      </c>
      <c r="P116" s="69"/>
      <c r="Q116" s="70"/>
      <c r="R116" s="71">
        <f>COUNT(R15:R23,R25:R27,R30:R39,R42:R50,#REF!,R60,R68:R69,R75,#REF!)</f>
        <v>13</v>
      </c>
      <c r="S116" s="69"/>
      <c r="T116" s="70"/>
      <c r="U116" s="71">
        <f>COUNT(U15:U23,U25:U27,U30:U39,U42:U50,#REF!,U60,U68:U69,U75,#REF!)</f>
        <v>13</v>
      </c>
      <c r="V116" s="161"/>
      <c r="W116" s="161"/>
      <c r="X116" s="71">
        <f>COUNT(X15:X23,X25:X27,X30:X39,X42:X51,#REF!,X60,X68:X69,X75,X82,X83)</f>
        <v>10</v>
      </c>
      <c r="Y116" s="161"/>
      <c r="Z116" s="161"/>
      <c r="AA116" s="71">
        <f>COUNT(AA15:AA23,AA25:AA27,AA30:AA39,AA42:AA50,#REF!,AA60,AA68:AA69,AA75,AA82,AA83)</f>
        <v>12</v>
      </c>
    </row>
    <row r="117" spans="1:39" ht="15" customHeight="1" x14ac:dyDescent="0.25">
      <c r="A117" s="197"/>
      <c r="B117" s="198"/>
      <c r="C117" s="198"/>
      <c r="D117" s="198"/>
      <c r="E117" s="199"/>
      <c r="F117" s="173"/>
      <c r="G117" s="200" t="s">
        <v>127</v>
      </c>
      <c r="H117" s="184"/>
      <c r="I117" s="185"/>
      <c r="J117" s="152"/>
      <c r="K117" s="161"/>
      <c r="L117" s="61">
        <f>SUM(L52,L61,L70,L76,L84)/36</f>
        <v>0</v>
      </c>
      <c r="M117" s="152"/>
      <c r="N117" s="161"/>
      <c r="O117" s="61">
        <f>SUM(O52,O61,O70,O76,O84)/36</f>
        <v>3</v>
      </c>
      <c r="P117" s="152"/>
      <c r="Q117" s="161"/>
      <c r="R117" s="61">
        <f>SUM(R52,R61,R70,R76,R84)/36</f>
        <v>1</v>
      </c>
      <c r="S117" s="161"/>
      <c r="T117" s="161"/>
      <c r="U117" s="150">
        <f>SUM(U52,U61,U70,U76,U84)/36</f>
        <v>2.1666666666666665</v>
      </c>
      <c r="V117" s="161"/>
      <c r="W117" s="161"/>
      <c r="X117" s="61">
        <f>SUM(X52,X61,X70,X76,X84)/36</f>
        <v>0</v>
      </c>
      <c r="Y117" s="159"/>
      <c r="Z117" s="159"/>
      <c r="AA117" s="61">
        <f>SUM(AA52,AA61,AA70,AA76,AA84)/36</f>
        <v>0</v>
      </c>
    </row>
    <row r="118" spans="1:39" ht="40.5" customHeight="1" x14ac:dyDescent="0.25">
      <c r="A118" s="197"/>
      <c r="B118" s="198"/>
      <c r="C118" s="198"/>
      <c r="D118" s="198"/>
      <c r="E118" s="199"/>
      <c r="F118" s="173"/>
      <c r="G118" s="200" t="s">
        <v>128</v>
      </c>
      <c r="H118" s="184"/>
      <c r="I118" s="185"/>
      <c r="J118" s="152"/>
      <c r="K118" s="161"/>
      <c r="L118" s="167">
        <f>SUM(L55,L64,L72,L78,L86)/36</f>
        <v>0</v>
      </c>
      <c r="M118" s="152"/>
      <c r="N118" s="161"/>
      <c r="O118" s="167">
        <f>SUM(O55,O64,O72,O78,O86)/36</f>
        <v>1</v>
      </c>
      <c r="P118" s="152"/>
      <c r="Q118" s="161"/>
      <c r="R118" s="167">
        <f>SUM(R55,R64,R72,R78,R86)/36</f>
        <v>1</v>
      </c>
      <c r="S118" s="161"/>
      <c r="T118" s="161"/>
      <c r="U118" s="167">
        <f>SUM(U55,U64,U72,U78,U86)/36</f>
        <v>8.8333333333333339</v>
      </c>
      <c r="V118" s="161"/>
      <c r="W118" s="161"/>
      <c r="X118" s="167">
        <f>SUM(X55,X64,X72,X78,X86)/36</f>
        <v>5</v>
      </c>
      <c r="Y118" s="151">
        <f>SUM(AA55,AA64,AA72,AA78,AA86)/36</f>
        <v>1</v>
      </c>
      <c r="Z118" s="152" t="s">
        <v>32</v>
      </c>
      <c r="AA118" s="153">
        <v>4</v>
      </c>
    </row>
    <row r="119" spans="1:39" ht="15" customHeight="1" x14ac:dyDescent="0.25">
      <c r="A119" s="197"/>
      <c r="B119" s="198"/>
      <c r="C119" s="198"/>
      <c r="D119" s="198"/>
      <c r="E119" s="199"/>
      <c r="F119" s="173"/>
      <c r="G119" s="200" t="s">
        <v>129</v>
      </c>
      <c r="H119" s="184"/>
      <c r="I119" s="185"/>
      <c r="J119" s="101"/>
      <c r="K119" s="79"/>
      <c r="L119" s="80">
        <v>0</v>
      </c>
      <c r="M119" s="101"/>
      <c r="N119" s="79"/>
      <c r="O119" s="80">
        <v>3</v>
      </c>
      <c r="P119" s="101"/>
      <c r="Q119" s="79"/>
      <c r="R119" s="80">
        <v>3</v>
      </c>
      <c r="S119" s="79"/>
      <c r="T119" s="79"/>
      <c r="U119" s="80">
        <v>3</v>
      </c>
      <c r="V119" s="79"/>
      <c r="W119" s="79"/>
      <c r="X119" s="80">
        <v>3</v>
      </c>
      <c r="Y119" s="79"/>
      <c r="Z119" s="79"/>
      <c r="AA119" s="80">
        <v>4</v>
      </c>
    </row>
    <row r="120" spans="1:39" ht="27.75" customHeight="1" x14ac:dyDescent="0.25">
      <c r="A120" s="197"/>
      <c r="B120" s="198"/>
      <c r="C120" s="198"/>
      <c r="D120" s="198"/>
      <c r="E120" s="199"/>
      <c r="F120" s="173"/>
      <c r="G120" s="200" t="s">
        <v>130</v>
      </c>
      <c r="H120" s="184"/>
      <c r="I120" s="185"/>
      <c r="J120" s="101"/>
      <c r="K120" s="79"/>
      <c r="L120" s="80">
        <v>3</v>
      </c>
      <c r="M120" s="101"/>
      <c r="N120" s="79"/>
      <c r="O120" s="80">
        <v>2</v>
      </c>
      <c r="P120" s="101"/>
      <c r="Q120" s="79"/>
      <c r="R120" s="80">
        <v>3</v>
      </c>
      <c r="S120" s="79"/>
      <c r="T120" s="79"/>
      <c r="U120" s="80">
        <v>3</v>
      </c>
      <c r="V120" s="79"/>
      <c r="W120" s="79"/>
      <c r="X120" s="80">
        <v>2</v>
      </c>
      <c r="Y120" s="79"/>
      <c r="Z120" s="79"/>
      <c r="AA120" s="80">
        <v>7</v>
      </c>
    </row>
    <row r="121" spans="1:39" x14ac:dyDescent="0.25">
      <c r="A121" s="197"/>
      <c r="B121" s="198"/>
      <c r="C121" s="198"/>
      <c r="D121" s="198"/>
      <c r="E121" s="199"/>
      <c r="F121" s="106"/>
      <c r="G121" s="200" t="s">
        <v>131</v>
      </c>
      <c r="H121" s="184"/>
      <c r="I121" s="185"/>
      <c r="J121" s="101"/>
      <c r="K121" s="79"/>
      <c r="L121" s="80">
        <v>3</v>
      </c>
      <c r="M121" s="101"/>
      <c r="N121" s="79"/>
      <c r="O121" s="80">
        <v>4</v>
      </c>
      <c r="P121" s="101"/>
      <c r="Q121" s="79"/>
      <c r="R121" s="80">
        <v>2</v>
      </c>
      <c r="S121" s="79"/>
      <c r="T121" s="79"/>
      <c r="U121" s="80">
        <v>4</v>
      </c>
      <c r="V121" s="79"/>
      <c r="W121" s="79"/>
      <c r="X121" s="80">
        <v>1</v>
      </c>
      <c r="Y121" s="79"/>
      <c r="Z121" s="79"/>
      <c r="AA121" s="80">
        <v>2</v>
      </c>
    </row>
    <row r="122" spans="1:39" ht="15.75" thickBot="1" x14ac:dyDescent="0.3">
      <c r="A122" s="143"/>
      <c r="B122" s="138"/>
      <c r="C122" s="138"/>
      <c r="D122" s="138"/>
      <c r="E122" s="138"/>
      <c r="F122" s="139"/>
      <c r="G122" s="174" t="s">
        <v>198</v>
      </c>
      <c r="H122" s="175"/>
      <c r="I122" s="176"/>
      <c r="J122" s="140"/>
      <c r="K122" s="141"/>
      <c r="L122" s="142"/>
      <c r="M122" s="140"/>
      <c r="N122" s="141"/>
      <c r="O122" s="142"/>
      <c r="P122" s="140"/>
      <c r="Q122" s="141"/>
      <c r="R122" s="142"/>
      <c r="S122" s="141"/>
      <c r="T122" s="141"/>
      <c r="U122" s="142">
        <v>1</v>
      </c>
      <c r="V122" s="141"/>
      <c r="W122" s="141"/>
      <c r="X122" s="142"/>
      <c r="Y122" s="141"/>
      <c r="Z122" s="141"/>
      <c r="AA122" s="142"/>
    </row>
  </sheetData>
  <mergeCells count="78">
    <mergeCell ref="G122:I122"/>
    <mergeCell ref="Y114:Z114"/>
    <mergeCell ref="A116:E121"/>
    <mergeCell ref="G116:I116"/>
    <mergeCell ref="G117:I117"/>
    <mergeCell ref="G118:I118"/>
    <mergeCell ref="G119:I119"/>
    <mergeCell ref="G120:I120"/>
    <mergeCell ref="G121:I121"/>
    <mergeCell ref="Y111:AA111"/>
    <mergeCell ref="J113:K113"/>
    <mergeCell ref="M113:N113"/>
    <mergeCell ref="P113:Q113"/>
    <mergeCell ref="S113:T113"/>
    <mergeCell ref="V113:W113"/>
    <mergeCell ref="Y113:Z113"/>
    <mergeCell ref="J111:L111"/>
    <mergeCell ref="M111:O111"/>
    <mergeCell ref="P111:R111"/>
    <mergeCell ref="S111:U111"/>
    <mergeCell ref="V111:X111"/>
    <mergeCell ref="Y79:AA79"/>
    <mergeCell ref="V84:W84"/>
    <mergeCell ref="V86:W86"/>
    <mergeCell ref="V98:W98"/>
    <mergeCell ref="V100:W100"/>
    <mergeCell ref="Y13:AA13"/>
    <mergeCell ref="M70:N70"/>
    <mergeCell ref="S70:T70"/>
    <mergeCell ref="M72:N72"/>
    <mergeCell ref="S72:T72"/>
    <mergeCell ref="V13:X13"/>
    <mergeCell ref="J79:L79"/>
    <mergeCell ref="M79:O79"/>
    <mergeCell ref="P79:R79"/>
    <mergeCell ref="S79:U79"/>
    <mergeCell ref="V79:X79"/>
    <mergeCell ref="J12:L12"/>
    <mergeCell ref="J13:L13"/>
    <mergeCell ref="M13:O13"/>
    <mergeCell ref="P13:R13"/>
    <mergeCell ref="S13:U13"/>
    <mergeCell ref="P5:R10"/>
    <mergeCell ref="S5:U10"/>
    <mergeCell ref="V5:X10"/>
    <mergeCell ref="Y5:AA10"/>
    <mergeCell ref="J11:K11"/>
    <mergeCell ref="M11:N11"/>
    <mergeCell ref="P11:Q11"/>
    <mergeCell ref="S11:T11"/>
    <mergeCell ref="V11:W11"/>
    <mergeCell ref="A1:I1"/>
    <mergeCell ref="A2:A12"/>
    <mergeCell ref="B2:B12"/>
    <mergeCell ref="C2:C12"/>
    <mergeCell ref="D2:I2"/>
    <mergeCell ref="E4:E12"/>
    <mergeCell ref="F4:F12"/>
    <mergeCell ref="G4:G12"/>
    <mergeCell ref="H4:I4"/>
    <mergeCell ref="H5:H12"/>
    <mergeCell ref="I5:I12"/>
    <mergeCell ref="J2:AA2"/>
    <mergeCell ref="D3:D12"/>
    <mergeCell ref="E3:F3"/>
    <mergeCell ref="G3:I3"/>
    <mergeCell ref="J3:O3"/>
    <mergeCell ref="P3:U3"/>
    <mergeCell ref="V3:AA3"/>
    <mergeCell ref="J4:L4"/>
    <mergeCell ref="M4:O4"/>
    <mergeCell ref="P4:R4"/>
    <mergeCell ref="S4:U4"/>
    <mergeCell ref="Y11:Z11"/>
    <mergeCell ref="V4:X4"/>
    <mergeCell ref="Y4:AA4"/>
    <mergeCell ref="J5:L10"/>
    <mergeCell ref="M5:O10"/>
  </mergeCells>
  <pageMargins left="0.23622047244094491" right="0.39370078740157483" top="0.19685039370078741" bottom="0.15748031496062992" header="0.31496062992125984" footer="0.31496062992125984"/>
  <pageSetup paperSize="9" scale="88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План учебного процесса</vt:lpstr>
      <vt:lpstr>Лист2</vt:lpstr>
      <vt:lpstr>Лист3</vt:lpstr>
      <vt:lpstr>Лист1 (2)</vt:lpstr>
      <vt:lpstr>'Лист1 (2)'!Заголовки_для_печати</vt:lpstr>
      <vt:lpstr>'План учебного процесса'!Заголовки_для_печати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Авдеев</dc:creator>
  <cp:lastModifiedBy>Авдеев</cp:lastModifiedBy>
  <cp:lastPrinted>2018-02-25T04:59:35Z</cp:lastPrinted>
  <dcterms:created xsi:type="dcterms:W3CDTF">2014-02-17T06:01:48Z</dcterms:created>
  <dcterms:modified xsi:type="dcterms:W3CDTF">2018-02-25T05:09:21Z</dcterms:modified>
</cp:coreProperties>
</file>